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W:\QA Management\אישורי יצוא\EICC - Conflict Minerals\Ver 6.22\"/>
    </mc:Choice>
  </mc:AlternateContent>
  <xr:revisionPtr revIDLastSave="0" documentId="13_ncr:1_{84BDEFD9-C5B4-40FF-83CA-D9E404C79F19}"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90" yWindow="-90" windowWidth="19380" windowHeight="1158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X11" i="5"/>
  <c r="X13" i="5"/>
  <c r="X18" i="5"/>
  <c r="X19" i="5"/>
  <c r="X20" i="5"/>
  <c r="X21" i="5"/>
  <c r="X25" i="5"/>
  <c r="X26" i="5"/>
  <c r="X27" i="5"/>
  <c r="X28" i="5"/>
  <c r="X29" i="5"/>
  <c r="X33" i="5"/>
  <c r="X34" i="5"/>
  <c r="X35" i="5"/>
  <c r="X36" i="5"/>
  <c r="X37" i="5"/>
  <c r="X42" i="5"/>
  <c r="X43" i="5"/>
  <c r="X44" i="5"/>
  <c r="X45" i="5"/>
  <c r="X49" i="5"/>
  <c r="X51" i="5"/>
  <c r="X52" i="5"/>
  <c r="X53" i="5"/>
  <c r="X57" i="5"/>
  <c r="X58" i="5"/>
  <c r="X59" i="5"/>
  <c r="X60" i="5"/>
  <c r="X61" i="5"/>
  <c r="X65" i="5"/>
  <c r="X66" i="5"/>
  <c r="X67" i="5"/>
  <c r="X68" i="5"/>
  <c r="X69" i="5"/>
  <c r="E71" i="5"/>
  <c r="X71" i="5" s="1"/>
  <c r="E72" i="5"/>
  <c r="E73" i="5"/>
  <c r="X73" i="5" s="1"/>
  <c r="E74" i="5"/>
  <c r="X74" i="5" s="1"/>
  <c r="E75" i="5"/>
  <c r="X75" i="5" s="1"/>
  <c r="E76" i="5"/>
  <c r="X76" i="5" s="1"/>
  <c r="E77" i="5"/>
  <c r="X77" i="5" s="1"/>
  <c r="E78" i="5"/>
  <c r="X78" i="5" s="1"/>
  <c r="E79" i="5"/>
  <c r="X79" i="5" s="1"/>
  <c r="E80" i="5"/>
  <c r="E81" i="5"/>
  <c r="X81" i="5" s="1"/>
  <c r="E82" i="5"/>
  <c r="X82" i="5" s="1"/>
  <c r="E83" i="5"/>
  <c r="X83" i="5" s="1"/>
  <c r="E84" i="5"/>
  <c r="X84" i="5" s="1"/>
  <c r="E85" i="5"/>
  <c r="X85" i="5" s="1"/>
  <c r="E86" i="5"/>
  <c r="E87" i="5"/>
  <c r="X87" i="5" s="1"/>
  <c r="E88" i="5"/>
  <c r="E89" i="5"/>
  <c r="X89" i="5" s="1"/>
  <c r="E90" i="5"/>
  <c r="E91" i="5"/>
  <c r="X91" i="5" s="1"/>
  <c r="E92" i="5"/>
  <c r="X92" i="5" s="1"/>
  <c r="E93" i="5"/>
  <c r="X93" i="5" s="1"/>
  <c r="E94" i="5"/>
  <c r="X94" i="5" s="1"/>
  <c r="E95" i="5"/>
  <c r="X95" i="5" s="1"/>
  <c r="E96" i="5"/>
  <c r="E97" i="5"/>
  <c r="X97" i="5" s="1"/>
  <c r="E98" i="5"/>
  <c r="X98" i="5" s="1"/>
  <c r="E99" i="5"/>
  <c r="X99" i="5" s="1"/>
  <c r="E100" i="5"/>
  <c r="X100" i="5" s="1"/>
  <c r="E101" i="5"/>
  <c r="X101" i="5" s="1"/>
  <c r="E102" i="5"/>
  <c r="X102" i="5" s="1"/>
  <c r="E103" i="5"/>
  <c r="X103" i="5" s="1"/>
  <c r="E104" i="5"/>
  <c r="E105" i="5"/>
  <c r="X105" i="5" s="1"/>
  <c r="E106" i="5"/>
  <c r="X106" i="5" s="1"/>
  <c r="E107" i="5"/>
  <c r="X107" i="5" s="1"/>
  <c r="E108" i="5"/>
  <c r="E109" i="5"/>
  <c r="X109" i="5" s="1"/>
  <c r="E110" i="5"/>
  <c r="X110" i="5" s="1"/>
  <c r="E111" i="5"/>
  <c r="X111" i="5" s="1"/>
  <c r="E112" i="5"/>
  <c r="E113" i="5"/>
  <c r="X113" i="5" s="1"/>
  <c r="E114" i="5"/>
  <c r="E115" i="5"/>
  <c r="X115" i="5" s="1"/>
  <c r="E116" i="5"/>
  <c r="X116" i="5" s="1"/>
  <c r="E117" i="5"/>
  <c r="X117" i="5" s="1"/>
  <c r="E118" i="5"/>
  <c r="X118" i="5" s="1"/>
  <c r="E119" i="5"/>
  <c r="X119" i="5" s="1"/>
  <c r="E120" i="5"/>
  <c r="E121" i="5"/>
  <c r="X121" i="5" s="1"/>
  <c r="E122" i="5"/>
  <c r="E123" i="5"/>
  <c r="X123" i="5" s="1"/>
  <c r="E124" i="5"/>
  <c r="X124" i="5" s="1"/>
  <c r="E125" i="5"/>
  <c r="X125" i="5" s="1"/>
  <c r="E126" i="5"/>
  <c r="X126" i="5" s="1"/>
  <c r="E127" i="5"/>
  <c r="X127" i="5" s="1"/>
  <c r="E128" i="5"/>
  <c r="E129" i="5"/>
  <c r="X129" i="5" s="1"/>
  <c r="E130" i="5"/>
  <c r="E131" i="5"/>
  <c r="X131" i="5" s="1"/>
  <c r="E132" i="5"/>
  <c r="X132" i="5" s="1"/>
  <c r="E133" i="5"/>
  <c r="X133" i="5" s="1"/>
  <c r="E134" i="5"/>
  <c r="E135" i="5"/>
  <c r="X135" i="5" s="1"/>
  <c r="E136" i="5"/>
  <c r="E137" i="5"/>
  <c r="X137" i="5" s="1"/>
  <c r="E138" i="5"/>
  <c r="X138" i="5" s="1"/>
  <c r="E139" i="5"/>
  <c r="X139" i="5" s="1"/>
  <c r="E140" i="5"/>
  <c r="X140" i="5" s="1"/>
  <c r="E141" i="5"/>
  <c r="X141" i="5" s="1"/>
  <c r="E142" i="5"/>
  <c r="X142" i="5" s="1"/>
  <c r="E143" i="5"/>
  <c r="X143" i="5" s="1"/>
  <c r="E144" i="5"/>
  <c r="E145" i="5"/>
  <c r="X145" i="5" s="1"/>
  <c r="E146" i="5"/>
  <c r="E147" i="5"/>
  <c r="X147" i="5" s="1"/>
  <c r="E148" i="5"/>
  <c r="X148" i="5" s="1"/>
  <c r="E149" i="5"/>
  <c r="X149" i="5" s="1"/>
  <c r="E150" i="5"/>
  <c r="X150" i="5" s="1"/>
  <c r="E151" i="5"/>
  <c r="X151" i="5" s="1"/>
  <c r="E152" i="5"/>
  <c r="E153" i="5"/>
  <c r="E154" i="5"/>
  <c r="E155" i="5"/>
  <c r="X155" i="5" s="1"/>
  <c r="E156" i="5"/>
  <c r="X156" i="5" s="1"/>
  <c r="E157" i="5"/>
  <c r="X157" i="5" s="1"/>
  <c r="E158" i="5"/>
  <c r="X158" i="5" s="1"/>
  <c r="E159" i="5"/>
  <c r="X159" i="5" s="1"/>
  <c r="E160" i="5"/>
  <c r="E161" i="5"/>
  <c r="X161" i="5" s="1"/>
  <c r="E162" i="5"/>
  <c r="E163" i="5"/>
  <c r="X163" i="5" s="1"/>
  <c r="E164" i="5"/>
  <c r="X164" i="5" s="1"/>
  <c r="E165" i="5"/>
  <c r="X165" i="5" s="1"/>
  <c r="E166" i="5"/>
  <c r="X166" i="5" s="1"/>
  <c r="E167" i="5"/>
  <c r="X167" i="5" s="1"/>
  <c r="E168" i="5"/>
  <c r="E169" i="5"/>
  <c r="X169" i="5" s="1"/>
  <c r="E170" i="5"/>
  <c r="X170" i="5" s="1"/>
  <c r="E171" i="5"/>
  <c r="X171" i="5" s="1"/>
  <c r="E172" i="5"/>
  <c r="X172" i="5" s="1"/>
  <c r="E173" i="5"/>
  <c r="X173" i="5" s="1"/>
  <c r="E174" i="5"/>
  <c r="X174" i="5" s="1"/>
  <c r="E175" i="5"/>
  <c r="X175" i="5" s="1"/>
  <c r="E176" i="5"/>
  <c r="E177" i="5"/>
  <c r="X177" i="5" s="1"/>
  <c r="E178" i="5"/>
  <c r="X178" i="5" s="1"/>
  <c r="E179" i="5"/>
  <c r="X179" i="5" s="1"/>
  <c r="E180" i="5"/>
  <c r="X180" i="5" s="1"/>
  <c r="E181" i="5"/>
  <c r="X181" i="5" s="1"/>
  <c r="E182" i="5"/>
  <c r="X182" i="5" s="1"/>
  <c r="E183" i="5"/>
  <c r="X183" i="5" s="1"/>
  <c r="E184" i="5"/>
  <c r="E185" i="5"/>
  <c r="X185" i="5" s="1"/>
  <c r="E186" i="5"/>
  <c r="E187" i="5"/>
  <c r="X187" i="5" s="1"/>
  <c r="E188" i="5"/>
  <c r="X188" i="5" s="1"/>
  <c r="E189" i="5"/>
  <c r="X189" i="5" s="1"/>
  <c r="E190" i="5"/>
  <c r="X190" i="5" s="1"/>
  <c r="E191" i="5"/>
  <c r="X191" i="5" s="1"/>
  <c r="E192" i="5"/>
  <c r="E193" i="5"/>
  <c r="X193" i="5" s="1"/>
  <c r="E194" i="5"/>
  <c r="E195" i="5"/>
  <c r="X195" i="5" s="1"/>
  <c r="E196" i="5"/>
  <c r="X196" i="5" s="1"/>
  <c r="E197" i="5"/>
  <c r="X197" i="5" s="1"/>
  <c r="E198" i="5"/>
  <c r="X198" i="5" s="1"/>
  <c r="E199" i="5"/>
  <c r="X199" i="5" s="1"/>
  <c r="E200" i="5"/>
  <c r="E201" i="5"/>
  <c r="X201" i="5" s="1"/>
  <c r="E202" i="5"/>
  <c r="X202" i="5" s="1"/>
  <c r="E203" i="5"/>
  <c r="X203" i="5" s="1"/>
  <c r="E204" i="5"/>
  <c r="X204" i="5" s="1"/>
  <c r="E205" i="5"/>
  <c r="X205" i="5" s="1"/>
  <c r="E206" i="5"/>
  <c r="X206" i="5" s="1"/>
  <c r="E207" i="5"/>
  <c r="X207" i="5" s="1"/>
  <c r="E208" i="5"/>
  <c r="E209" i="5"/>
  <c r="X209" i="5" s="1"/>
  <c r="E210" i="5"/>
  <c r="X210" i="5" s="1"/>
  <c r="E211" i="5"/>
  <c r="X211" i="5" s="1"/>
  <c r="E212" i="5"/>
  <c r="X212" i="5" s="1"/>
  <c r="E213" i="5"/>
  <c r="X213" i="5" s="1"/>
  <c r="E214" i="5"/>
  <c r="X214" i="5" s="1"/>
  <c r="E215" i="5"/>
  <c r="X215" i="5" s="1"/>
  <c r="E216" i="5"/>
  <c r="E217" i="5"/>
  <c r="X217" i="5" s="1"/>
  <c r="E218" i="5"/>
  <c r="X218" i="5" s="1"/>
  <c r="E219" i="5"/>
  <c r="X219" i="5" s="1"/>
  <c r="E220" i="5"/>
  <c r="X220" i="5" s="1"/>
  <c r="E221" i="5"/>
  <c r="X221" i="5" s="1"/>
  <c r="E222" i="5"/>
  <c r="X222" i="5" s="1"/>
  <c r="E223" i="5"/>
  <c r="X223" i="5" s="1"/>
  <c r="E224" i="5"/>
  <c r="E225" i="5"/>
  <c r="X225" i="5" s="1"/>
  <c r="E226" i="5"/>
  <c r="X226" i="5" s="1"/>
  <c r="E227" i="5"/>
  <c r="X227" i="5" s="1"/>
  <c r="E228" i="5"/>
  <c r="X228" i="5" s="1"/>
  <c r="E229" i="5"/>
  <c r="X229" i="5" s="1"/>
  <c r="E230" i="5"/>
  <c r="E231" i="5"/>
  <c r="X231" i="5" s="1"/>
  <c r="E232" i="5"/>
  <c r="E233" i="5"/>
  <c r="X233" i="5" s="1"/>
  <c r="E234" i="5"/>
  <c r="E235" i="5"/>
  <c r="X235" i="5" s="1"/>
  <c r="E236" i="5"/>
  <c r="X236" i="5" s="1"/>
  <c r="E237" i="5"/>
  <c r="X237" i="5" s="1"/>
  <c r="E238" i="5"/>
  <c r="X238" i="5" s="1"/>
  <c r="E239" i="5"/>
  <c r="X239" i="5" s="1"/>
  <c r="E240" i="5"/>
  <c r="E241" i="5"/>
  <c r="X241" i="5" s="1"/>
  <c r="E242" i="5"/>
  <c r="X242" i="5" s="1"/>
  <c r="E243" i="5"/>
  <c r="X243" i="5" s="1"/>
  <c r="E244" i="5"/>
  <c r="X244" i="5" s="1"/>
  <c r="E245" i="5"/>
  <c r="X245" i="5" s="1"/>
  <c r="E246" i="5"/>
  <c r="X246" i="5" s="1"/>
  <c r="E247" i="5"/>
  <c r="X247" i="5" s="1"/>
  <c r="E248" i="5"/>
  <c r="E249" i="5"/>
  <c r="X249" i="5" s="1"/>
  <c r="E250" i="5"/>
  <c r="E251" i="5"/>
  <c r="X251" i="5" s="1"/>
  <c r="E252" i="5"/>
  <c r="X252" i="5" s="1"/>
  <c r="E253" i="5"/>
  <c r="X253" i="5" s="1"/>
  <c r="E254" i="5"/>
  <c r="X254" i="5" s="1"/>
  <c r="E255" i="5"/>
  <c r="X255" i="5" s="1"/>
  <c r="E256" i="5"/>
  <c r="E257" i="5"/>
  <c r="X257" i="5" s="1"/>
  <c r="E258" i="5"/>
  <c r="X258" i="5" s="1"/>
  <c r="E259" i="5"/>
  <c r="X259" i="5" s="1"/>
  <c r="E260" i="5"/>
  <c r="X260" i="5" s="1"/>
  <c r="E261" i="5"/>
  <c r="X261" i="5" s="1"/>
  <c r="E262" i="5"/>
  <c r="X262" i="5" s="1"/>
  <c r="E263" i="5"/>
  <c r="X263" i="5" s="1"/>
  <c r="E264" i="5"/>
  <c r="E265" i="5"/>
  <c r="X265" i="5" s="1"/>
  <c r="E266" i="5"/>
  <c r="X266" i="5" s="1"/>
  <c r="E267" i="5"/>
  <c r="X267" i="5" s="1"/>
  <c r="E268" i="5"/>
  <c r="X268" i="5" s="1"/>
  <c r="E269" i="5"/>
  <c r="X269" i="5" s="1"/>
  <c r="E270" i="5"/>
  <c r="X270" i="5" s="1"/>
  <c r="E271" i="5"/>
  <c r="X271" i="5" s="1"/>
  <c r="E272" i="5"/>
  <c r="E273" i="5"/>
  <c r="X273" i="5" s="1"/>
  <c r="E274" i="5"/>
  <c r="X274" i="5" s="1"/>
  <c r="E275" i="5"/>
  <c r="X275" i="5" s="1"/>
  <c r="E276" i="5"/>
  <c r="X276" i="5" s="1"/>
  <c r="E277" i="5"/>
  <c r="X277" i="5" s="1"/>
  <c r="E278" i="5"/>
  <c r="X278" i="5" s="1"/>
  <c r="E279" i="5"/>
  <c r="X279" i="5" s="1"/>
  <c r="E280" i="5"/>
  <c r="E281" i="5"/>
  <c r="E282" i="5"/>
  <c r="X282" i="5" s="1"/>
  <c r="E283" i="5"/>
  <c r="X283" i="5" s="1"/>
  <c r="E284" i="5"/>
  <c r="E285" i="5"/>
  <c r="X285" i="5" s="1"/>
  <c r="E286" i="5"/>
  <c r="X286" i="5" s="1"/>
  <c r="E287" i="5"/>
  <c r="X287" i="5" s="1"/>
  <c r="E288" i="5"/>
  <c r="E289" i="5"/>
  <c r="X289" i="5" s="1"/>
  <c r="E290" i="5"/>
  <c r="E291" i="5"/>
  <c r="X291" i="5" s="1"/>
  <c r="E292" i="5"/>
  <c r="X292" i="5" s="1"/>
  <c r="E293" i="5"/>
  <c r="X293" i="5" s="1"/>
  <c r="E294" i="5"/>
  <c r="X294" i="5" s="1"/>
  <c r="E295" i="5"/>
  <c r="X295" i="5" s="1"/>
  <c r="E296" i="5"/>
  <c r="E297" i="5"/>
  <c r="X297" i="5" s="1"/>
  <c r="E298" i="5"/>
  <c r="X298" i="5" s="1"/>
  <c r="E299" i="5"/>
  <c r="X299" i="5" s="1"/>
  <c r="E300" i="5"/>
  <c r="X300" i="5" s="1"/>
  <c r="E301" i="5"/>
  <c r="X301" i="5" s="1"/>
  <c r="E302" i="5"/>
  <c r="X302" i="5" s="1"/>
  <c r="E303" i="5"/>
  <c r="X303" i="5" s="1"/>
  <c r="E304" i="5"/>
  <c r="E305" i="5"/>
  <c r="X305" i="5" s="1"/>
  <c r="E306" i="5"/>
  <c r="E307" i="5"/>
  <c r="X307" i="5" s="1"/>
  <c r="E308" i="5"/>
  <c r="X308" i="5" s="1"/>
  <c r="E309" i="5"/>
  <c r="X309" i="5" s="1"/>
  <c r="E310" i="5"/>
  <c r="X310" i="5" s="1"/>
  <c r="E311" i="5"/>
  <c r="X311" i="5" s="1"/>
  <c r="E312" i="5"/>
  <c r="E313" i="5"/>
  <c r="X313" i="5" s="1"/>
  <c r="E314" i="5"/>
  <c r="E315" i="5"/>
  <c r="X315" i="5" s="1"/>
  <c r="E316" i="5"/>
  <c r="X316" i="5" s="1"/>
  <c r="E317" i="5"/>
  <c r="X317" i="5" s="1"/>
  <c r="E318" i="5"/>
  <c r="X318" i="5" s="1"/>
  <c r="E319" i="5"/>
  <c r="X319" i="5" s="1"/>
  <c r="E320" i="5"/>
  <c r="E321" i="5"/>
  <c r="X321" i="5" s="1"/>
  <c r="E322" i="5"/>
  <c r="X322" i="5" s="1"/>
  <c r="E323" i="5"/>
  <c r="X323" i="5" s="1"/>
  <c r="E324" i="5"/>
  <c r="X324" i="5" s="1"/>
  <c r="E325" i="5"/>
  <c r="X325" i="5" s="1"/>
  <c r="E326" i="5"/>
  <c r="X326" i="5" s="1"/>
  <c r="E327" i="5"/>
  <c r="X327" i="5" s="1"/>
  <c r="E328" i="5"/>
  <c r="E329" i="5"/>
  <c r="X329" i="5" s="1"/>
  <c r="E330" i="5"/>
  <c r="E331" i="5"/>
  <c r="X331" i="5" s="1"/>
  <c r="E332" i="5"/>
  <c r="X332" i="5" s="1"/>
  <c r="E333" i="5"/>
  <c r="X333" i="5" s="1"/>
  <c r="E334" i="5"/>
  <c r="E335" i="5"/>
  <c r="X335" i="5" s="1"/>
  <c r="E336" i="5"/>
  <c r="E337" i="5"/>
  <c r="X337" i="5" s="1"/>
  <c r="E338" i="5"/>
  <c r="X338" i="5" s="1"/>
  <c r="E339" i="5"/>
  <c r="X339" i="5" s="1"/>
  <c r="E340" i="5"/>
  <c r="X340" i="5" s="1"/>
  <c r="E341" i="5"/>
  <c r="X341" i="5" s="1"/>
  <c r="E342" i="5"/>
  <c r="X342" i="5" s="1"/>
  <c r="E343" i="5"/>
  <c r="X343" i="5" s="1"/>
  <c r="E344" i="5"/>
  <c r="E345" i="5"/>
  <c r="E346" i="5"/>
  <c r="E347" i="5"/>
  <c r="X347" i="5" s="1"/>
  <c r="E348" i="5"/>
  <c r="X348" i="5" s="1"/>
  <c r="E349" i="5"/>
  <c r="X349" i="5" s="1"/>
  <c r="E350" i="5"/>
  <c r="X350" i="5" s="1"/>
  <c r="E351" i="5"/>
  <c r="X351" i="5" s="1"/>
  <c r="E352" i="5"/>
  <c r="E353" i="5"/>
  <c r="X353" i="5" s="1"/>
  <c r="E354" i="5"/>
  <c r="E355" i="5"/>
  <c r="X355" i="5" s="1"/>
  <c r="E356" i="5"/>
  <c r="X356" i="5" s="1"/>
  <c r="E357" i="5"/>
  <c r="X357" i="5" s="1"/>
  <c r="E358" i="5"/>
  <c r="E359" i="5"/>
  <c r="X359" i="5" s="1"/>
  <c r="E360" i="5"/>
  <c r="E361" i="5"/>
  <c r="X361" i="5" s="1"/>
  <c r="E362" i="5"/>
  <c r="E363" i="5"/>
  <c r="X363" i="5" s="1"/>
  <c r="E364" i="5"/>
  <c r="X364" i="5" s="1"/>
  <c r="E365" i="5"/>
  <c r="X365" i="5" s="1"/>
  <c r="E366" i="5"/>
  <c r="X366" i="5" s="1"/>
  <c r="E367" i="5"/>
  <c r="X367" i="5" s="1"/>
  <c r="E368" i="5"/>
  <c r="E369" i="5"/>
  <c r="X369" i="5" s="1"/>
  <c r="E370" i="5"/>
  <c r="E371" i="5"/>
  <c r="X371" i="5" s="1"/>
  <c r="E372" i="5"/>
  <c r="X372" i="5" s="1"/>
  <c r="E373" i="5"/>
  <c r="X373" i="5" s="1"/>
  <c r="E374" i="5"/>
  <c r="X374" i="5" s="1"/>
  <c r="E375" i="5"/>
  <c r="X375" i="5" s="1"/>
  <c r="E376" i="5"/>
  <c r="E377" i="5"/>
  <c r="X377" i="5" s="1"/>
  <c r="E378" i="5"/>
  <c r="E379" i="5"/>
  <c r="X379" i="5" s="1"/>
  <c r="E380" i="5"/>
  <c r="X380" i="5" s="1"/>
  <c r="E381" i="5"/>
  <c r="X381" i="5" s="1"/>
  <c r="E382" i="5"/>
  <c r="X382" i="5" s="1"/>
  <c r="E383" i="5"/>
  <c r="X383" i="5" s="1"/>
  <c r="E384" i="5"/>
  <c r="E385" i="5"/>
  <c r="X385" i="5" s="1"/>
  <c r="E386" i="5"/>
  <c r="E387" i="5"/>
  <c r="X387" i="5" s="1"/>
  <c r="E388" i="5"/>
  <c r="X388" i="5" s="1"/>
  <c r="E389" i="5"/>
  <c r="X389" i="5" s="1"/>
  <c r="E390" i="5"/>
  <c r="X390" i="5" s="1"/>
  <c r="E391" i="5"/>
  <c r="X391" i="5" s="1"/>
  <c r="E392" i="5"/>
  <c r="E393" i="5"/>
  <c r="X393" i="5" s="1"/>
  <c r="E394" i="5"/>
  <c r="E395" i="5"/>
  <c r="X395" i="5" s="1"/>
  <c r="E396" i="5"/>
  <c r="X396" i="5" s="1"/>
  <c r="E397" i="5"/>
  <c r="X397" i="5" s="1"/>
  <c r="E398" i="5"/>
  <c r="E399" i="5"/>
  <c r="X399" i="5" s="1"/>
  <c r="E400" i="5"/>
  <c r="E401" i="5"/>
  <c r="X401" i="5" s="1"/>
  <c r="E402" i="5"/>
  <c r="E403" i="5"/>
  <c r="X403" i="5" s="1"/>
  <c r="E404" i="5"/>
  <c r="X404" i="5" s="1"/>
  <c r="E405" i="5"/>
  <c r="X405" i="5" s="1"/>
  <c r="E406" i="5"/>
  <c r="E407" i="5"/>
  <c r="X407" i="5" s="1"/>
  <c r="E408" i="5"/>
  <c r="E409" i="5"/>
  <c r="X409" i="5" s="1"/>
  <c r="E410" i="5"/>
  <c r="E411" i="5"/>
  <c r="X411" i="5" s="1"/>
  <c r="E412" i="5"/>
  <c r="X412" i="5" s="1"/>
  <c r="E413" i="5"/>
  <c r="X413" i="5" s="1"/>
  <c r="E414" i="5"/>
  <c r="E415" i="5"/>
  <c r="X415" i="5" s="1"/>
  <c r="E416" i="5"/>
  <c r="E417" i="5"/>
  <c r="X417" i="5" s="1"/>
  <c r="E418" i="5"/>
  <c r="E419" i="5"/>
  <c r="X419" i="5" s="1"/>
  <c r="E420" i="5"/>
  <c r="X420" i="5" s="1"/>
  <c r="E421" i="5"/>
  <c r="X421" i="5" s="1"/>
  <c r="E422" i="5"/>
  <c r="X422" i="5" s="1"/>
  <c r="E423" i="5"/>
  <c r="X423" i="5" s="1"/>
  <c r="E424" i="5"/>
  <c r="E425" i="5"/>
  <c r="X425" i="5" s="1"/>
  <c r="E426" i="5"/>
  <c r="E427" i="5"/>
  <c r="X427" i="5" s="1"/>
  <c r="E428" i="5"/>
  <c r="X428" i="5" s="1"/>
  <c r="E429" i="5"/>
  <c r="X429" i="5" s="1"/>
  <c r="E430" i="5"/>
  <c r="X430" i="5" s="1"/>
  <c r="E431" i="5"/>
  <c r="X431" i="5" s="1"/>
  <c r="E432" i="5"/>
  <c r="E433" i="5"/>
  <c r="X433" i="5" s="1"/>
  <c r="E434" i="5"/>
  <c r="E435" i="5"/>
  <c r="X435" i="5" s="1"/>
  <c r="E436" i="5"/>
  <c r="X436" i="5" s="1"/>
  <c r="E437" i="5"/>
  <c r="X437" i="5" s="1"/>
  <c r="E438" i="5"/>
  <c r="X438" i="5" s="1"/>
  <c r="E439" i="5"/>
  <c r="X439" i="5" s="1"/>
  <c r="E440" i="5"/>
  <c r="E441" i="5"/>
  <c r="X441" i="5" s="1"/>
  <c r="E442" i="5"/>
  <c r="E443" i="5"/>
  <c r="X443" i="5" s="1"/>
  <c r="E444" i="5"/>
  <c r="X444" i="5" s="1"/>
  <c r="E445" i="5"/>
  <c r="X445" i="5" s="1"/>
  <c r="E446" i="5"/>
  <c r="X446" i="5" s="1"/>
  <c r="E447" i="5"/>
  <c r="X447" i="5" s="1"/>
  <c r="E448" i="5"/>
  <c r="E449" i="5"/>
  <c r="E450" i="5"/>
  <c r="E451" i="5"/>
  <c r="X451" i="5" s="1"/>
  <c r="E452" i="5"/>
  <c r="X452" i="5" s="1"/>
  <c r="E453" i="5"/>
  <c r="X453" i="5" s="1"/>
  <c r="E454" i="5"/>
  <c r="E455" i="5"/>
  <c r="X455" i="5" s="1"/>
  <c r="E456" i="5"/>
  <c r="E457" i="5"/>
  <c r="X457" i="5" s="1"/>
  <c r="E458" i="5"/>
  <c r="E459" i="5"/>
  <c r="X459" i="5" s="1"/>
  <c r="E460" i="5"/>
  <c r="X460" i="5" s="1"/>
  <c r="E461" i="5"/>
  <c r="X461" i="5" s="1"/>
  <c r="E462" i="5"/>
  <c r="X462" i="5" s="1"/>
  <c r="E463" i="5"/>
  <c r="X463" i="5" s="1"/>
  <c r="E464" i="5"/>
  <c r="E465" i="5"/>
  <c r="X465" i="5" s="1"/>
  <c r="E466" i="5"/>
  <c r="E467" i="5"/>
  <c r="X467" i="5" s="1"/>
  <c r="E468" i="5"/>
  <c r="X468" i="5" s="1"/>
  <c r="E469" i="5"/>
  <c r="X469" i="5" s="1"/>
  <c r="E470" i="5"/>
  <c r="X470" i="5" s="1"/>
  <c r="E471" i="5"/>
  <c r="X471" i="5" s="1"/>
  <c r="E472" i="5"/>
  <c r="E473" i="5"/>
  <c r="X473" i="5" s="1"/>
  <c r="E474" i="5"/>
  <c r="E475" i="5"/>
  <c r="X475" i="5" s="1"/>
  <c r="E476" i="5"/>
  <c r="X476" i="5" s="1"/>
  <c r="E477" i="5"/>
  <c r="X477" i="5" s="1"/>
  <c r="E478" i="5"/>
  <c r="X478" i="5" s="1"/>
  <c r="E479" i="5"/>
  <c r="X479" i="5" s="1"/>
  <c r="E480" i="5"/>
  <c r="E481" i="5"/>
  <c r="X481" i="5" s="1"/>
  <c r="E482" i="5"/>
  <c r="E483" i="5"/>
  <c r="X483" i="5" s="1"/>
  <c r="E484" i="5"/>
  <c r="X484" i="5" s="1"/>
  <c r="E485" i="5"/>
  <c r="X485" i="5" s="1"/>
  <c r="E486" i="5"/>
  <c r="X486" i="5" s="1"/>
  <c r="E487" i="5"/>
  <c r="X487" i="5" s="1"/>
  <c r="E488" i="5"/>
  <c r="E489" i="5"/>
  <c r="X489" i="5" s="1"/>
  <c r="E490" i="5"/>
  <c r="E491" i="5"/>
  <c r="X491" i="5" s="1"/>
  <c r="E492" i="5"/>
  <c r="X492" i="5" s="1"/>
  <c r="E493" i="5"/>
  <c r="X493" i="5" s="1"/>
  <c r="E494" i="5"/>
  <c r="X494" i="5" s="1"/>
  <c r="E495" i="5"/>
  <c r="X495" i="5" s="1"/>
  <c r="E496" i="5"/>
  <c r="E497" i="5"/>
  <c r="X497" i="5" s="1"/>
  <c r="E498" i="5"/>
  <c r="X498" i="5" s="1"/>
  <c r="E499" i="5"/>
  <c r="X499" i="5" s="1"/>
  <c r="E500" i="5"/>
  <c r="X500" i="5" s="1"/>
  <c r="E501" i="5"/>
  <c r="X501" i="5" s="1"/>
  <c r="E502" i="5"/>
  <c r="X502" i="5" s="1"/>
  <c r="E503" i="5"/>
  <c r="X503" i="5" s="1"/>
  <c r="E504" i="5"/>
  <c r="E505" i="5"/>
  <c r="E506" i="5"/>
  <c r="E507" i="5"/>
  <c r="X507" i="5" s="1"/>
  <c r="E508" i="5"/>
  <c r="X508" i="5" s="1"/>
  <c r="E509" i="5"/>
  <c r="X509" i="5" s="1"/>
  <c r="E510" i="5"/>
  <c r="X510" i="5" s="1"/>
  <c r="E511" i="5"/>
  <c r="X511" i="5" s="1"/>
  <c r="E512" i="5"/>
  <c r="E513" i="5"/>
  <c r="X513" i="5" s="1"/>
  <c r="E514" i="5"/>
  <c r="X514" i="5" s="1"/>
  <c r="E515" i="5"/>
  <c r="X515" i="5" s="1"/>
  <c r="E516" i="5"/>
  <c r="X516" i="5" s="1"/>
  <c r="E517" i="5"/>
  <c r="X517" i="5" s="1"/>
  <c r="E518" i="5"/>
  <c r="X518" i="5" s="1"/>
  <c r="E519" i="5"/>
  <c r="X519" i="5" s="1"/>
  <c r="E520" i="5"/>
  <c r="E521" i="5"/>
  <c r="X521" i="5" s="1"/>
  <c r="E522" i="5"/>
  <c r="E523" i="5"/>
  <c r="X523" i="5" s="1"/>
  <c r="E524" i="5"/>
  <c r="X524" i="5" s="1"/>
  <c r="E525" i="5"/>
  <c r="X525" i="5" s="1"/>
  <c r="E526" i="5"/>
  <c r="X526" i="5" s="1"/>
  <c r="E527" i="5"/>
  <c r="X527" i="5" s="1"/>
  <c r="E528" i="5"/>
  <c r="E529" i="5"/>
  <c r="X529" i="5" s="1"/>
  <c r="E530" i="5"/>
  <c r="X530" i="5" s="1"/>
  <c r="E531" i="5"/>
  <c r="X531" i="5" s="1"/>
  <c r="E532" i="5"/>
  <c r="X532" i="5" s="1"/>
  <c r="E533" i="5"/>
  <c r="X533" i="5" s="1"/>
  <c r="E534" i="5"/>
  <c r="X534" i="5" s="1"/>
  <c r="E535" i="5"/>
  <c r="X535" i="5" s="1"/>
  <c r="E536" i="5"/>
  <c r="E537" i="5"/>
  <c r="X537" i="5" s="1"/>
  <c r="E538" i="5"/>
  <c r="E539" i="5"/>
  <c r="X539" i="5" s="1"/>
  <c r="E540" i="5"/>
  <c r="X540" i="5" s="1"/>
  <c r="E541" i="5"/>
  <c r="X541" i="5" s="1"/>
  <c r="E542" i="5"/>
  <c r="X542" i="5" s="1"/>
  <c r="E543" i="5"/>
  <c r="X543" i="5" s="1"/>
  <c r="E544" i="5"/>
  <c r="E545" i="5"/>
  <c r="X545" i="5" s="1"/>
  <c r="E546" i="5"/>
  <c r="X546" i="5" s="1"/>
  <c r="E547" i="5"/>
  <c r="X547" i="5" s="1"/>
  <c r="E548" i="5"/>
  <c r="X548" i="5" s="1"/>
  <c r="E549" i="5"/>
  <c r="X549" i="5" s="1"/>
  <c r="E550" i="5"/>
  <c r="X550" i="5" s="1"/>
  <c r="E551" i="5"/>
  <c r="X551" i="5" s="1"/>
  <c r="E552" i="5"/>
  <c r="E553" i="5"/>
  <c r="E554" i="5"/>
  <c r="E555" i="5"/>
  <c r="X555" i="5" s="1"/>
  <c r="E556" i="5"/>
  <c r="X556" i="5" s="1"/>
  <c r="E557" i="5"/>
  <c r="X557" i="5" s="1"/>
  <c r="E558" i="5"/>
  <c r="X558" i="5" s="1"/>
  <c r="E559" i="5"/>
  <c r="X559" i="5" s="1"/>
  <c r="E560" i="5"/>
  <c r="E561" i="5"/>
  <c r="X561" i="5" s="1"/>
  <c r="E562" i="5"/>
  <c r="E563" i="5"/>
  <c r="X563" i="5" s="1"/>
  <c r="E564" i="5"/>
  <c r="X564" i="5" s="1"/>
  <c r="E565" i="5"/>
  <c r="X565" i="5" s="1"/>
  <c r="E566" i="5"/>
  <c r="X566" i="5" s="1"/>
  <c r="E567" i="5"/>
  <c r="X567" i="5" s="1"/>
  <c r="E568" i="5"/>
  <c r="E569" i="5"/>
  <c r="X569" i="5" s="1"/>
  <c r="E570" i="5"/>
  <c r="X570" i="5" s="1"/>
  <c r="E571" i="5"/>
  <c r="X571" i="5" s="1"/>
  <c r="E572" i="5"/>
  <c r="X572" i="5" s="1"/>
  <c r="E573" i="5"/>
  <c r="X573" i="5" s="1"/>
  <c r="E574" i="5"/>
  <c r="X574" i="5" s="1"/>
  <c r="E575" i="5"/>
  <c r="X575" i="5" s="1"/>
  <c r="E576" i="5"/>
  <c r="E577" i="5"/>
  <c r="X577" i="5" s="1"/>
  <c r="E578" i="5"/>
  <c r="E579" i="5"/>
  <c r="X579" i="5" s="1"/>
  <c r="E580" i="5"/>
  <c r="X580" i="5" s="1"/>
  <c r="E581" i="5"/>
  <c r="X581" i="5" s="1"/>
  <c r="E582" i="5"/>
  <c r="X582" i="5" s="1"/>
  <c r="E583" i="5"/>
  <c r="X583" i="5" s="1"/>
  <c r="E584" i="5"/>
  <c r="E585" i="5"/>
  <c r="X585" i="5" s="1"/>
  <c r="E586" i="5"/>
  <c r="X586" i="5" s="1"/>
  <c r="E587" i="5"/>
  <c r="X587" i="5" s="1"/>
  <c r="E588" i="5"/>
  <c r="X588" i="5" s="1"/>
  <c r="E589" i="5"/>
  <c r="X589" i="5" s="1"/>
  <c r="E590" i="5"/>
  <c r="X590" i="5" s="1"/>
  <c r="E591" i="5"/>
  <c r="X591" i="5" s="1"/>
  <c r="E592" i="5"/>
  <c r="E593" i="5"/>
  <c r="X593" i="5" s="1"/>
  <c r="E594" i="5"/>
  <c r="X594" i="5" s="1"/>
  <c r="E595" i="5"/>
  <c r="X595" i="5" s="1"/>
  <c r="E596" i="5"/>
  <c r="X596" i="5" s="1"/>
  <c r="E597" i="5"/>
  <c r="X597" i="5" s="1"/>
  <c r="E598" i="5"/>
  <c r="X598" i="5" s="1"/>
  <c r="E599" i="5"/>
  <c r="X599" i="5" s="1"/>
  <c r="E600" i="5"/>
  <c r="E601" i="5"/>
  <c r="E602" i="5"/>
  <c r="E603" i="5"/>
  <c r="X603" i="5" s="1"/>
  <c r="E604" i="5"/>
  <c r="X604" i="5" s="1"/>
  <c r="E605" i="5"/>
  <c r="X605" i="5" s="1"/>
  <c r="E606" i="5"/>
  <c r="X606" i="5" s="1"/>
  <c r="E607" i="5"/>
  <c r="X607" i="5" s="1"/>
  <c r="E608" i="5"/>
  <c r="E609" i="5"/>
  <c r="X609" i="5" s="1"/>
  <c r="E610" i="5"/>
  <c r="X610" i="5" s="1"/>
  <c r="E611" i="5"/>
  <c r="X611" i="5" s="1"/>
  <c r="E612" i="5"/>
  <c r="X612" i="5" s="1"/>
  <c r="E613" i="5"/>
  <c r="X613" i="5" s="1"/>
  <c r="E614" i="5"/>
  <c r="X614" i="5" s="1"/>
  <c r="E615" i="5"/>
  <c r="X615" i="5" s="1"/>
  <c r="E616" i="5"/>
  <c r="E617" i="5"/>
  <c r="X617" i="5" s="1"/>
  <c r="E618" i="5"/>
  <c r="X618" i="5" s="1"/>
  <c r="E619" i="5"/>
  <c r="X619" i="5" s="1"/>
  <c r="E620" i="5"/>
  <c r="X620" i="5" s="1"/>
  <c r="E621" i="5"/>
  <c r="X621" i="5" s="1"/>
  <c r="E622" i="5"/>
  <c r="X622" i="5" s="1"/>
  <c r="E623" i="5"/>
  <c r="X623" i="5" s="1"/>
  <c r="E624" i="5"/>
  <c r="E625" i="5"/>
  <c r="X625" i="5" s="1"/>
  <c r="E626" i="5"/>
  <c r="X626" i="5" s="1"/>
  <c r="E627" i="5"/>
  <c r="X627" i="5" s="1"/>
  <c r="E628" i="5"/>
  <c r="X628" i="5" s="1"/>
  <c r="E629" i="5"/>
  <c r="X629" i="5" s="1"/>
  <c r="E630" i="5"/>
  <c r="X630" i="5" s="1"/>
  <c r="E631" i="5"/>
  <c r="X631" i="5" s="1"/>
  <c r="E632" i="5"/>
  <c r="E633" i="5"/>
  <c r="X633" i="5" s="1"/>
  <c r="E634" i="5"/>
  <c r="X634" i="5" s="1"/>
  <c r="E635" i="5"/>
  <c r="X635" i="5" s="1"/>
  <c r="E636" i="5"/>
  <c r="X636" i="5" s="1"/>
  <c r="E637" i="5"/>
  <c r="X637" i="5" s="1"/>
  <c r="E638" i="5"/>
  <c r="X638" i="5" s="1"/>
  <c r="E639" i="5"/>
  <c r="X639" i="5" s="1"/>
  <c r="E640" i="5"/>
  <c r="E641" i="5"/>
  <c r="X641" i="5" s="1"/>
  <c r="E642" i="5"/>
  <c r="X642" i="5" s="1"/>
  <c r="E643" i="5"/>
  <c r="X643" i="5" s="1"/>
  <c r="E644" i="5"/>
  <c r="X644" i="5" s="1"/>
  <c r="E645" i="5"/>
  <c r="X645" i="5" s="1"/>
  <c r="E646" i="5"/>
  <c r="X646" i="5" s="1"/>
  <c r="E647" i="5"/>
  <c r="X647" i="5" s="1"/>
  <c r="E648" i="5"/>
  <c r="E649" i="5"/>
  <c r="X649" i="5" s="1"/>
  <c r="E650" i="5"/>
  <c r="X650" i="5" s="1"/>
  <c r="E651" i="5"/>
  <c r="X651" i="5" s="1"/>
  <c r="E652" i="5"/>
  <c r="X652" i="5" s="1"/>
  <c r="E653" i="5"/>
  <c r="X653" i="5" s="1"/>
  <c r="E654" i="5"/>
  <c r="X654" i="5" s="1"/>
  <c r="E655" i="5"/>
  <c r="X655" i="5" s="1"/>
  <c r="E656" i="5"/>
  <c r="E657" i="5"/>
  <c r="X657" i="5" s="1"/>
  <c r="E658" i="5"/>
  <c r="X658" i="5" s="1"/>
  <c r="E659" i="5"/>
  <c r="X659" i="5" s="1"/>
  <c r="E660" i="5"/>
  <c r="X660" i="5" s="1"/>
  <c r="E661" i="5"/>
  <c r="X661" i="5" s="1"/>
  <c r="E662" i="5"/>
  <c r="X662" i="5" s="1"/>
  <c r="E663" i="5"/>
  <c r="X663" i="5" s="1"/>
  <c r="E664" i="5"/>
  <c r="E665" i="5"/>
  <c r="X665" i="5" s="1"/>
  <c r="E666" i="5"/>
  <c r="X666" i="5" s="1"/>
  <c r="E667" i="5"/>
  <c r="X667" i="5" s="1"/>
  <c r="E668" i="5"/>
  <c r="X668" i="5" s="1"/>
  <c r="E669" i="5"/>
  <c r="X669" i="5" s="1"/>
  <c r="E670" i="5"/>
  <c r="X670" i="5" s="1"/>
  <c r="E671" i="5"/>
  <c r="X671" i="5" s="1"/>
  <c r="E672" i="5"/>
  <c r="E673" i="5"/>
  <c r="X673" i="5" s="1"/>
  <c r="E674" i="5"/>
  <c r="X674" i="5" s="1"/>
  <c r="E675" i="5"/>
  <c r="X675" i="5" s="1"/>
  <c r="E676" i="5"/>
  <c r="X676" i="5" s="1"/>
  <c r="E677" i="5"/>
  <c r="X677" i="5" s="1"/>
  <c r="E678" i="5"/>
  <c r="X678" i="5" s="1"/>
  <c r="E679" i="5"/>
  <c r="X679" i="5" s="1"/>
  <c r="E680" i="5"/>
  <c r="E681" i="5"/>
  <c r="X681" i="5" s="1"/>
  <c r="E682" i="5"/>
  <c r="X682" i="5" s="1"/>
  <c r="E683" i="5"/>
  <c r="X683" i="5" s="1"/>
  <c r="E684" i="5"/>
  <c r="X684" i="5" s="1"/>
  <c r="E685" i="5"/>
  <c r="X685" i="5" s="1"/>
  <c r="E686" i="5"/>
  <c r="X686" i="5" s="1"/>
  <c r="E687" i="5"/>
  <c r="X687" i="5" s="1"/>
  <c r="E688" i="5"/>
  <c r="E689" i="5"/>
  <c r="X689" i="5" s="1"/>
  <c r="E690" i="5"/>
  <c r="X690" i="5" s="1"/>
  <c r="E691" i="5"/>
  <c r="X691" i="5" s="1"/>
  <c r="E692" i="5"/>
  <c r="X692" i="5" s="1"/>
  <c r="E693" i="5"/>
  <c r="X693" i="5" s="1"/>
  <c r="E694" i="5"/>
  <c r="X694" i="5" s="1"/>
  <c r="E695" i="5"/>
  <c r="X695" i="5" s="1"/>
  <c r="E696" i="5"/>
  <c r="E697" i="5"/>
  <c r="X697" i="5" s="1"/>
  <c r="E698" i="5"/>
  <c r="X698" i="5" s="1"/>
  <c r="E699" i="5"/>
  <c r="X699" i="5" s="1"/>
  <c r="E700" i="5"/>
  <c r="X700" i="5" s="1"/>
  <c r="E701" i="5"/>
  <c r="X701" i="5" s="1"/>
  <c r="E702" i="5"/>
  <c r="X702" i="5" s="1"/>
  <c r="E703" i="5"/>
  <c r="X703" i="5" s="1"/>
  <c r="E704" i="5"/>
  <c r="E705" i="5"/>
  <c r="X705" i="5" s="1"/>
  <c r="E706" i="5"/>
  <c r="X706" i="5" s="1"/>
  <c r="E707" i="5"/>
  <c r="X707" i="5" s="1"/>
  <c r="E708" i="5"/>
  <c r="X708" i="5" s="1"/>
  <c r="E709" i="5"/>
  <c r="X709" i="5" s="1"/>
  <c r="E710" i="5"/>
  <c r="X710" i="5" s="1"/>
  <c r="E711" i="5"/>
  <c r="X711" i="5" s="1"/>
  <c r="E712" i="5"/>
  <c r="E713" i="5"/>
  <c r="X713" i="5" s="1"/>
  <c r="E714" i="5"/>
  <c r="X714" i="5" s="1"/>
  <c r="E715" i="5"/>
  <c r="X715" i="5" s="1"/>
  <c r="E716" i="5"/>
  <c r="X716" i="5" s="1"/>
  <c r="E717" i="5"/>
  <c r="X717" i="5" s="1"/>
  <c r="E718" i="5"/>
  <c r="X718" i="5" s="1"/>
  <c r="E719" i="5"/>
  <c r="X719" i="5" s="1"/>
  <c r="E720" i="5"/>
  <c r="E721" i="5"/>
  <c r="X721" i="5" s="1"/>
  <c r="E722" i="5"/>
  <c r="X722" i="5" s="1"/>
  <c r="E723" i="5"/>
  <c r="X723" i="5" s="1"/>
  <c r="E724" i="5"/>
  <c r="X724" i="5" s="1"/>
  <c r="E725" i="5"/>
  <c r="X725" i="5" s="1"/>
  <c r="E726" i="5"/>
  <c r="X726" i="5" s="1"/>
  <c r="E727" i="5"/>
  <c r="X727" i="5" s="1"/>
  <c r="E728" i="5"/>
  <c r="E729" i="5"/>
  <c r="X729" i="5" s="1"/>
  <c r="E730" i="5"/>
  <c r="X730" i="5" s="1"/>
  <c r="E731" i="5"/>
  <c r="X731" i="5" s="1"/>
  <c r="E732" i="5"/>
  <c r="X732" i="5" s="1"/>
  <c r="E733" i="5"/>
  <c r="X733" i="5" s="1"/>
  <c r="E734" i="5"/>
  <c r="X734" i="5" s="1"/>
  <c r="E735" i="5"/>
  <c r="X735" i="5" s="1"/>
  <c r="E736" i="5"/>
  <c r="E737" i="5"/>
  <c r="X737" i="5" s="1"/>
  <c r="E738" i="5"/>
  <c r="E739" i="5"/>
  <c r="X739" i="5" s="1"/>
  <c r="E740" i="5"/>
  <c r="X740" i="5" s="1"/>
  <c r="E741" i="5"/>
  <c r="X741" i="5" s="1"/>
  <c r="E742" i="5"/>
  <c r="X742" i="5" s="1"/>
  <c r="E743" i="5"/>
  <c r="X743" i="5" s="1"/>
  <c r="E744" i="5"/>
  <c r="E745" i="5"/>
  <c r="X745" i="5" s="1"/>
  <c r="E746" i="5"/>
  <c r="X746" i="5" s="1"/>
  <c r="E747" i="5"/>
  <c r="X747" i="5" s="1"/>
  <c r="E748" i="5"/>
  <c r="X748" i="5" s="1"/>
  <c r="E749" i="5"/>
  <c r="X749" i="5" s="1"/>
  <c r="E750" i="5"/>
  <c r="X750" i="5" s="1"/>
  <c r="E751" i="5"/>
  <c r="X751" i="5" s="1"/>
  <c r="E752" i="5"/>
  <c r="E753" i="5"/>
  <c r="X753" i="5" s="1"/>
  <c r="E754" i="5"/>
  <c r="E755" i="5"/>
  <c r="X755" i="5" s="1"/>
  <c r="E756" i="5"/>
  <c r="X756" i="5" s="1"/>
  <c r="E757" i="5"/>
  <c r="X757" i="5" s="1"/>
  <c r="E758" i="5"/>
  <c r="X758" i="5" s="1"/>
  <c r="E759" i="5"/>
  <c r="X759" i="5" s="1"/>
  <c r="E760" i="5"/>
  <c r="E761" i="5"/>
  <c r="X761" i="5" s="1"/>
  <c r="E762" i="5"/>
  <c r="X762" i="5" s="1"/>
  <c r="E763" i="5"/>
  <c r="X763" i="5" s="1"/>
  <c r="E764" i="5"/>
  <c r="X764" i="5" s="1"/>
  <c r="E765" i="5"/>
  <c r="X765" i="5" s="1"/>
  <c r="E766" i="5"/>
  <c r="X766" i="5" s="1"/>
  <c r="E767" i="5"/>
  <c r="X767" i="5" s="1"/>
  <c r="E768" i="5"/>
  <c r="E769" i="5"/>
  <c r="X769" i="5" s="1"/>
  <c r="E770" i="5"/>
  <c r="E771" i="5"/>
  <c r="X771" i="5" s="1"/>
  <c r="E772" i="5"/>
  <c r="X772" i="5" s="1"/>
  <c r="E773" i="5"/>
  <c r="X773" i="5" s="1"/>
  <c r="E774" i="5"/>
  <c r="X774" i="5" s="1"/>
  <c r="E775" i="5"/>
  <c r="X775" i="5" s="1"/>
  <c r="E776" i="5"/>
  <c r="E777" i="5"/>
  <c r="X777" i="5" s="1"/>
  <c r="E778" i="5"/>
  <c r="X778" i="5" s="1"/>
  <c r="E779" i="5"/>
  <c r="X779" i="5" s="1"/>
  <c r="E780" i="5"/>
  <c r="X780" i="5" s="1"/>
  <c r="E781" i="5"/>
  <c r="X781" i="5" s="1"/>
  <c r="E782" i="5"/>
  <c r="X782" i="5" s="1"/>
  <c r="E783" i="5"/>
  <c r="X783" i="5" s="1"/>
  <c r="E784" i="5"/>
  <c r="E785" i="5"/>
  <c r="X785" i="5" s="1"/>
  <c r="E786" i="5"/>
  <c r="X786" i="5" s="1"/>
  <c r="E787" i="5"/>
  <c r="X787" i="5" s="1"/>
  <c r="E788" i="5"/>
  <c r="X788" i="5" s="1"/>
  <c r="E789" i="5"/>
  <c r="X789" i="5" s="1"/>
  <c r="E790" i="5"/>
  <c r="X790" i="5" s="1"/>
  <c r="E791" i="5"/>
  <c r="X791" i="5" s="1"/>
  <c r="E792" i="5"/>
  <c r="E793" i="5"/>
  <c r="E794" i="5"/>
  <c r="E795" i="5"/>
  <c r="X795" i="5" s="1"/>
  <c r="E796" i="5"/>
  <c r="X796" i="5" s="1"/>
  <c r="E797" i="5"/>
  <c r="X797" i="5" s="1"/>
  <c r="E798" i="5"/>
  <c r="X798" i="5" s="1"/>
  <c r="E799" i="5"/>
  <c r="X799" i="5" s="1"/>
  <c r="E800" i="5"/>
  <c r="E801" i="5"/>
  <c r="X801" i="5" s="1"/>
  <c r="E802" i="5"/>
  <c r="X802" i="5" s="1"/>
  <c r="E803" i="5"/>
  <c r="X803" i="5" s="1"/>
  <c r="E804" i="5"/>
  <c r="X804" i="5" s="1"/>
  <c r="E805" i="5"/>
  <c r="X805" i="5" s="1"/>
  <c r="E806" i="5"/>
  <c r="X806" i="5" s="1"/>
  <c r="E807" i="5"/>
  <c r="X807" i="5" s="1"/>
  <c r="E808" i="5"/>
  <c r="E809" i="5"/>
  <c r="X809" i="5" s="1"/>
  <c r="E810" i="5"/>
  <c r="X810" i="5" s="1"/>
  <c r="E811" i="5"/>
  <c r="X811" i="5" s="1"/>
  <c r="E812" i="5"/>
  <c r="X812" i="5" s="1"/>
  <c r="E813" i="5"/>
  <c r="X813" i="5" s="1"/>
  <c r="E814" i="5"/>
  <c r="E815" i="5"/>
  <c r="X815" i="5" s="1"/>
  <c r="E816" i="5"/>
  <c r="E817" i="5"/>
  <c r="X817" i="5" s="1"/>
  <c r="E818" i="5"/>
  <c r="E819" i="5"/>
  <c r="X819" i="5" s="1"/>
  <c r="E820" i="5"/>
  <c r="X820" i="5" s="1"/>
  <c r="E821" i="5"/>
  <c r="X821" i="5" s="1"/>
  <c r="E822" i="5"/>
  <c r="X822" i="5" s="1"/>
  <c r="E823" i="5"/>
  <c r="X823" i="5" s="1"/>
  <c r="E824" i="5"/>
  <c r="E825" i="5"/>
  <c r="X825" i="5" s="1"/>
  <c r="E826" i="5"/>
  <c r="E827" i="5"/>
  <c r="X827" i="5" s="1"/>
  <c r="E828" i="5"/>
  <c r="X828" i="5" s="1"/>
  <c r="E829" i="5"/>
  <c r="X829" i="5" s="1"/>
  <c r="E830" i="5"/>
  <c r="X830" i="5" s="1"/>
  <c r="E831" i="5"/>
  <c r="X831" i="5" s="1"/>
  <c r="E832" i="5"/>
  <c r="E833" i="5"/>
  <c r="X833" i="5" s="1"/>
  <c r="E834" i="5"/>
  <c r="X834" i="5" s="1"/>
  <c r="E835" i="5"/>
  <c r="X835" i="5" s="1"/>
  <c r="E836" i="5"/>
  <c r="X836" i="5" s="1"/>
  <c r="E837" i="5"/>
  <c r="X837" i="5" s="1"/>
  <c r="E838" i="5"/>
  <c r="X838" i="5" s="1"/>
  <c r="E839" i="5"/>
  <c r="X839" i="5" s="1"/>
  <c r="E840" i="5"/>
  <c r="E841" i="5"/>
  <c r="X841" i="5" s="1"/>
  <c r="E842" i="5"/>
  <c r="X842" i="5" s="1"/>
  <c r="E843" i="5"/>
  <c r="X843" i="5" s="1"/>
  <c r="E844" i="5"/>
  <c r="X844" i="5" s="1"/>
  <c r="E845" i="5"/>
  <c r="X845" i="5" s="1"/>
  <c r="E846" i="5"/>
  <c r="X846" i="5" s="1"/>
  <c r="E847" i="5"/>
  <c r="X847" i="5" s="1"/>
  <c r="E848" i="5"/>
  <c r="E849" i="5"/>
  <c r="X849" i="5" s="1"/>
  <c r="E850" i="5"/>
  <c r="X850" i="5" s="1"/>
  <c r="E851" i="5"/>
  <c r="X851" i="5" s="1"/>
  <c r="E852" i="5"/>
  <c r="X852" i="5" s="1"/>
  <c r="E853" i="5"/>
  <c r="X853" i="5" s="1"/>
  <c r="E854" i="5"/>
  <c r="X854" i="5" s="1"/>
  <c r="E855" i="5"/>
  <c r="X855" i="5" s="1"/>
  <c r="E856" i="5"/>
  <c r="E857" i="5"/>
  <c r="X857" i="5" s="1"/>
  <c r="E858" i="5"/>
  <c r="X858" i="5" s="1"/>
  <c r="E859" i="5"/>
  <c r="X859" i="5" s="1"/>
  <c r="E860" i="5"/>
  <c r="X860" i="5" s="1"/>
  <c r="E861" i="5"/>
  <c r="X861" i="5" s="1"/>
  <c r="E862" i="5"/>
  <c r="X862" i="5" s="1"/>
  <c r="E863" i="5"/>
  <c r="X863" i="5" s="1"/>
  <c r="E864" i="5"/>
  <c r="E865" i="5"/>
  <c r="X865" i="5" s="1"/>
  <c r="E866" i="5"/>
  <c r="X866" i="5" s="1"/>
  <c r="E867" i="5"/>
  <c r="X867" i="5" s="1"/>
  <c r="E868" i="5"/>
  <c r="X868" i="5" s="1"/>
  <c r="E869" i="5"/>
  <c r="X869" i="5" s="1"/>
  <c r="E870" i="5"/>
  <c r="X870" i="5" s="1"/>
  <c r="E871" i="5"/>
  <c r="X871" i="5" s="1"/>
  <c r="E872" i="5"/>
  <c r="E873" i="5"/>
  <c r="X873" i="5" s="1"/>
  <c r="E874" i="5"/>
  <c r="X874" i="5" s="1"/>
  <c r="E875" i="5"/>
  <c r="X875" i="5" s="1"/>
  <c r="E876" i="5"/>
  <c r="X876" i="5" s="1"/>
  <c r="E877" i="5"/>
  <c r="X877" i="5" s="1"/>
  <c r="E878" i="5"/>
  <c r="X878" i="5" s="1"/>
  <c r="E879" i="5"/>
  <c r="X879" i="5" s="1"/>
  <c r="E880" i="5"/>
  <c r="E881" i="5"/>
  <c r="X881" i="5" s="1"/>
  <c r="E882" i="5"/>
  <c r="E883" i="5"/>
  <c r="X883" i="5" s="1"/>
  <c r="E884" i="5"/>
  <c r="X884" i="5" s="1"/>
  <c r="E885" i="5"/>
  <c r="X885" i="5" s="1"/>
  <c r="E886" i="5"/>
  <c r="X886" i="5" s="1"/>
  <c r="E887" i="5"/>
  <c r="X887" i="5" s="1"/>
  <c r="E888" i="5"/>
  <c r="E889" i="5"/>
  <c r="X889" i="5" s="1"/>
  <c r="E890" i="5"/>
  <c r="E891" i="5"/>
  <c r="X891" i="5" s="1"/>
  <c r="E892" i="5"/>
  <c r="X892" i="5" s="1"/>
  <c r="E893" i="5"/>
  <c r="X893" i="5" s="1"/>
  <c r="E894" i="5"/>
  <c r="X894" i="5" s="1"/>
  <c r="E895" i="5"/>
  <c r="X895" i="5" s="1"/>
  <c r="E896" i="5"/>
  <c r="E897" i="5"/>
  <c r="E898" i="5"/>
  <c r="X898" i="5" s="1"/>
  <c r="E899" i="5"/>
  <c r="X899" i="5" s="1"/>
  <c r="E900" i="5"/>
  <c r="X900" i="5" s="1"/>
  <c r="E901" i="5"/>
  <c r="X901" i="5" s="1"/>
  <c r="E902" i="5"/>
  <c r="X902" i="5" s="1"/>
  <c r="E903" i="5"/>
  <c r="X903" i="5" s="1"/>
  <c r="E904" i="5"/>
  <c r="E905" i="5"/>
  <c r="X905" i="5" s="1"/>
  <c r="E906" i="5"/>
  <c r="X906" i="5" s="1"/>
  <c r="E907" i="5"/>
  <c r="X907" i="5" s="1"/>
  <c r="E908" i="5"/>
  <c r="X908" i="5" s="1"/>
  <c r="E909" i="5"/>
  <c r="X909" i="5" s="1"/>
  <c r="E910" i="5"/>
  <c r="X910" i="5" s="1"/>
  <c r="E911" i="5"/>
  <c r="X911" i="5" s="1"/>
  <c r="E912" i="5"/>
  <c r="E913" i="5"/>
  <c r="X913" i="5" s="1"/>
  <c r="E914" i="5"/>
  <c r="X914" i="5" s="1"/>
  <c r="E915" i="5"/>
  <c r="X915" i="5" s="1"/>
  <c r="E916" i="5"/>
  <c r="X916" i="5" s="1"/>
  <c r="E917" i="5"/>
  <c r="X917" i="5" s="1"/>
  <c r="E918" i="5"/>
  <c r="E919" i="5"/>
  <c r="X919" i="5" s="1"/>
  <c r="E920" i="5"/>
  <c r="E921" i="5"/>
  <c r="X921" i="5" s="1"/>
  <c r="E922" i="5"/>
  <c r="X922" i="5" s="1"/>
  <c r="E923" i="5"/>
  <c r="X923" i="5" s="1"/>
  <c r="E924" i="5"/>
  <c r="X924" i="5" s="1"/>
  <c r="E925" i="5"/>
  <c r="X925" i="5" s="1"/>
  <c r="E926" i="5"/>
  <c r="X926" i="5" s="1"/>
  <c r="E927" i="5"/>
  <c r="X927" i="5" s="1"/>
  <c r="E928" i="5"/>
  <c r="E929" i="5"/>
  <c r="X929" i="5" s="1"/>
  <c r="E930" i="5"/>
  <c r="E931" i="5"/>
  <c r="X931" i="5" s="1"/>
  <c r="E932" i="5"/>
  <c r="X932" i="5" s="1"/>
  <c r="E933" i="5"/>
  <c r="X933" i="5" s="1"/>
  <c r="E934" i="5"/>
  <c r="X934" i="5" s="1"/>
  <c r="E935" i="5"/>
  <c r="X935" i="5" s="1"/>
  <c r="E936" i="5"/>
  <c r="E937" i="5"/>
  <c r="X937" i="5" s="1"/>
  <c r="E938" i="5"/>
  <c r="X938" i="5" s="1"/>
  <c r="E939" i="5"/>
  <c r="X939" i="5" s="1"/>
  <c r="E940" i="5"/>
  <c r="X940" i="5" s="1"/>
  <c r="E941" i="5"/>
  <c r="X941" i="5" s="1"/>
  <c r="E942" i="5"/>
  <c r="X942" i="5" s="1"/>
  <c r="E943" i="5"/>
  <c r="X943" i="5" s="1"/>
  <c r="E944" i="5"/>
  <c r="E945" i="5"/>
  <c r="X945" i="5" s="1"/>
  <c r="E946" i="5"/>
  <c r="E947" i="5"/>
  <c r="X947" i="5" s="1"/>
  <c r="E948" i="5"/>
  <c r="X948" i="5" s="1"/>
  <c r="E949" i="5"/>
  <c r="X949" i="5" s="1"/>
  <c r="E950" i="5"/>
  <c r="X950" i="5" s="1"/>
  <c r="E951" i="5"/>
  <c r="X951" i="5" s="1"/>
  <c r="E952" i="5"/>
  <c r="E953" i="5"/>
  <c r="X953" i="5" s="1"/>
  <c r="E954" i="5"/>
  <c r="X954" i="5" s="1"/>
  <c r="E955" i="5"/>
  <c r="X955" i="5" s="1"/>
  <c r="E956" i="5"/>
  <c r="X956" i="5" s="1"/>
  <c r="E957" i="5"/>
  <c r="X957" i="5" s="1"/>
  <c r="E958" i="5"/>
  <c r="X958" i="5" s="1"/>
  <c r="E959" i="5"/>
  <c r="X959" i="5" s="1"/>
  <c r="E960" i="5"/>
  <c r="E961" i="5"/>
  <c r="X961" i="5" s="1"/>
  <c r="E962" i="5"/>
  <c r="X962" i="5" s="1"/>
  <c r="E963" i="5"/>
  <c r="X963" i="5" s="1"/>
  <c r="E964" i="5"/>
  <c r="X964" i="5" s="1"/>
  <c r="E965" i="5"/>
  <c r="X965" i="5" s="1"/>
  <c r="E966" i="5"/>
  <c r="X966" i="5" s="1"/>
  <c r="E967" i="5"/>
  <c r="X967" i="5" s="1"/>
  <c r="E968" i="5"/>
  <c r="E969" i="5"/>
  <c r="X969" i="5" s="1"/>
  <c r="E970" i="5"/>
  <c r="X970" i="5" s="1"/>
  <c r="E971" i="5"/>
  <c r="X971" i="5" s="1"/>
  <c r="E972" i="5"/>
  <c r="X972" i="5" s="1"/>
  <c r="E973" i="5"/>
  <c r="X973" i="5" s="1"/>
  <c r="E974" i="5"/>
  <c r="X974" i="5" s="1"/>
  <c r="E975" i="5"/>
  <c r="X975" i="5" s="1"/>
  <c r="E976" i="5"/>
  <c r="E977" i="5"/>
  <c r="X977" i="5" s="1"/>
  <c r="E978" i="5"/>
  <c r="X978" i="5" s="1"/>
  <c r="E979" i="5"/>
  <c r="X979" i="5" s="1"/>
  <c r="E980" i="5"/>
  <c r="X980" i="5" s="1"/>
  <c r="E981" i="5"/>
  <c r="X981" i="5" s="1"/>
  <c r="E982" i="5"/>
  <c r="X982" i="5" s="1"/>
  <c r="E983" i="5"/>
  <c r="X983" i="5" s="1"/>
  <c r="E984" i="5"/>
  <c r="E985" i="5"/>
  <c r="X985" i="5" s="1"/>
  <c r="E986" i="5"/>
  <c r="X986" i="5" s="1"/>
  <c r="E987" i="5"/>
  <c r="X987" i="5" s="1"/>
  <c r="E988" i="5"/>
  <c r="X988" i="5" s="1"/>
  <c r="E989" i="5"/>
  <c r="X989" i="5" s="1"/>
  <c r="E990" i="5"/>
  <c r="X990" i="5" s="1"/>
  <c r="E991" i="5"/>
  <c r="X991" i="5" s="1"/>
  <c r="E992" i="5"/>
  <c r="E993" i="5"/>
  <c r="E994" i="5"/>
  <c r="X994" i="5" s="1"/>
  <c r="E995" i="5"/>
  <c r="X995" i="5" s="1"/>
  <c r="E996" i="5"/>
  <c r="X996" i="5" s="1"/>
  <c r="E997" i="5"/>
  <c r="X997" i="5" s="1"/>
  <c r="E998" i="5"/>
  <c r="X998" i="5" s="1"/>
  <c r="E999" i="5"/>
  <c r="X999" i="5" s="1"/>
  <c r="E1000" i="5"/>
  <c r="E1001" i="5"/>
  <c r="X1001" i="5" s="1"/>
  <c r="E1002" i="5"/>
  <c r="X1002" i="5" s="1"/>
  <c r="E1003" i="5"/>
  <c r="X1003" i="5" s="1"/>
  <c r="E1004" i="5"/>
  <c r="X1004" i="5" s="1"/>
  <c r="E1005" i="5"/>
  <c r="X1005" i="5" s="1"/>
  <c r="E1006" i="5"/>
  <c r="X1006" i="5" s="1"/>
  <c r="E1007" i="5"/>
  <c r="X1007" i="5" s="1"/>
  <c r="E1008" i="5"/>
  <c r="E1009" i="5"/>
  <c r="X1009" i="5" s="1"/>
  <c r="E1010" i="5"/>
  <c r="X1010" i="5" s="1"/>
  <c r="E1011" i="5"/>
  <c r="X1011" i="5" s="1"/>
  <c r="E1012" i="5"/>
  <c r="X1012" i="5" s="1"/>
  <c r="E1013" i="5"/>
  <c r="X1013" i="5" s="1"/>
  <c r="E1014" i="5"/>
  <c r="X1014" i="5" s="1"/>
  <c r="E1015" i="5"/>
  <c r="X1015" i="5" s="1"/>
  <c r="E1016" i="5"/>
  <c r="E1017" i="5"/>
  <c r="X1017" i="5" s="1"/>
  <c r="E1018" i="5"/>
  <c r="X1018" i="5" s="1"/>
  <c r="E1019" i="5"/>
  <c r="X1019" i="5" s="1"/>
  <c r="E1020" i="5"/>
  <c r="X1020" i="5" s="1"/>
  <c r="E1021" i="5"/>
  <c r="X1021" i="5" s="1"/>
  <c r="E1022" i="5"/>
  <c r="X1022" i="5" s="1"/>
  <c r="E1023" i="5"/>
  <c r="X1023" i="5" s="1"/>
  <c r="E1024" i="5"/>
  <c r="E1025" i="5"/>
  <c r="X1025" i="5" s="1"/>
  <c r="E1026" i="5"/>
  <c r="X1026" i="5" s="1"/>
  <c r="E1027" i="5"/>
  <c r="X1027" i="5" s="1"/>
  <c r="E1028" i="5"/>
  <c r="X1028" i="5" s="1"/>
  <c r="E1029" i="5"/>
  <c r="X1029" i="5" s="1"/>
  <c r="E1030" i="5"/>
  <c r="X1030" i="5" s="1"/>
  <c r="E1031" i="5"/>
  <c r="X1031" i="5" s="1"/>
  <c r="E1032" i="5"/>
  <c r="E1033" i="5"/>
  <c r="X1033" i="5" s="1"/>
  <c r="E1034" i="5"/>
  <c r="X1034" i="5" s="1"/>
  <c r="E1035" i="5"/>
  <c r="X1035" i="5" s="1"/>
  <c r="E1036" i="5"/>
  <c r="X1036" i="5" s="1"/>
  <c r="E1037" i="5"/>
  <c r="X1037" i="5" s="1"/>
  <c r="E1038" i="5"/>
  <c r="X1038" i="5" s="1"/>
  <c r="E1039" i="5"/>
  <c r="X1039" i="5" s="1"/>
  <c r="E1040" i="5"/>
  <c r="E1041" i="5"/>
  <c r="X1041" i="5" s="1"/>
  <c r="E1042" i="5"/>
  <c r="X1042" i="5" s="1"/>
  <c r="E1043" i="5"/>
  <c r="X1043" i="5" s="1"/>
  <c r="E1044" i="5"/>
  <c r="X1044" i="5" s="1"/>
  <c r="E1045" i="5"/>
  <c r="X1045" i="5" s="1"/>
  <c r="E1046" i="5"/>
  <c r="X1046" i="5" s="1"/>
  <c r="E1047" i="5"/>
  <c r="X1047" i="5" s="1"/>
  <c r="E1048" i="5"/>
  <c r="E1049" i="5"/>
  <c r="X1049" i="5" s="1"/>
  <c r="E1050" i="5"/>
  <c r="X1050" i="5" s="1"/>
  <c r="E1051" i="5"/>
  <c r="X1051" i="5" s="1"/>
  <c r="E1052" i="5"/>
  <c r="X1052" i="5" s="1"/>
  <c r="E1053" i="5"/>
  <c r="X1053" i="5" s="1"/>
  <c r="E1054" i="5"/>
  <c r="X1054" i="5" s="1"/>
  <c r="E1055" i="5"/>
  <c r="X1055" i="5" s="1"/>
  <c r="E1056" i="5"/>
  <c r="E1057" i="5"/>
  <c r="X1057" i="5" s="1"/>
  <c r="E1058" i="5"/>
  <c r="X1058" i="5" s="1"/>
  <c r="E1059" i="5"/>
  <c r="X1059" i="5" s="1"/>
  <c r="E1060" i="5"/>
  <c r="X1060" i="5" s="1"/>
  <c r="E1061" i="5"/>
  <c r="X1061" i="5" s="1"/>
  <c r="E1062" i="5"/>
  <c r="X1062" i="5" s="1"/>
  <c r="E1063" i="5"/>
  <c r="X1063" i="5" s="1"/>
  <c r="E1064" i="5"/>
  <c r="E1065" i="5"/>
  <c r="X1065" i="5" s="1"/>
  <c r="E1066" i="5"/>
  <c r="X1066" i="5" s="1"/>
  <c r="E1067" i="5"/>
  <c r="X1067" i="5" s="1"/>
  <c r="E1068" i="5"/>
  <c r="X1068" i="5" s="1"/>
  <c r="E1069" i="5"/>
  <c r="X1069" i="5" s="1"/>
  <c r="E1070" i="5"/>
  <c r="X1070" i="5" s="1"/>
  <c r="E1071" i="5"/>
  <c r="X1071" i="5" s="1"/>
  <c r="E1072" i="5"/>
  <c r="E1073" i="5"/>
  <c r="X1073" i="5" s="1"/>
  <c r="E1074" i="5"/>
  <c r="E1075" i="5"/>
  <c r="X1075" i="5" s="1"/>
  <c r="E1076" i="5"/>
  <c r="X1076" i="5" s="1"/>
  <c r="E1077" i="5"/>
  <c r="X1077" i="5" s="1"/>
  <c r="E1078" i="5"/>
  <c r="X1078" i="5" s="1"/>
  <c r="E1079" i="5"/>
  <c r="X1079" i="5" s="1"/>
  <c r="E1080" i="5"/>
  <c r="E1081" i="5"/>
  <c r="X1081" i="5" s="1"/>
  <c r="E1082" i="5"/>
  <c r="X1082" i="5" s="1"/>
  <c r="E1083" i="5"/>
  <c r="X1083" i="5" s="1"/>
  <c r="E1084" i="5"/>
  <c r="X1084" i="5" s="1"/>
  <c r="E1085" i="5"/>
  <c r="X1085" i="5" s="1"/>
  <c r="E1086" i="5"/>
  <c r="E1087" i="5"/>
  <c r="X1087" i="5" s="1"/>
  <c r="E1088" i="5"/>
  <c r="E1089" i="5"/>
  <c r="X1089" i="5" s="1"/>
  <c r="E1090" i="5"/>
  <c r="X1090" i="5" s="1"/>
  <c r="E1091" i="5"/>
  <c r="X1091" i="5" s="1"/>
  <c r="E1092" i="5"/>
  <c r="X1092" i="5" s="1"/>
  <c r="E1093" i="5"/>
  <c r="X1093" i="5" s="1"/>
  <c r="E1094" i="5"/>
  <c r="X1094" i="5" s="1"/>
  <c r="E1095" i="5"/>
  <c r="X1095" i="5" s="1"/>
  <c r="E1096" i="5"/>
  <c r="E1097" i="5"/>
  <c r="X1097" i="5" s="1"/>
  <c r="E1098" i="5"/>
  <c r="X1098" i="5" s="1"/>
  <c r="E1099" i="5"/>
  <c r="X1099" i="5" s="1"/>
  <c r="E1100" i="5"/>
  <c r="X1100" i="5" s="1"/>
  <c r="E1101" i="5"/>
  <c r="X1101" i="5" s="1"/>
  <c r="E1102" i="5"/>
  <c r="X1102" i="5" s="1"/>
  <c r="E1103" i="5"/>
  <c r="X1103" i="5" s="1"/>
  <c r="E1104" i="5"/>
  <c r="E1105" i="5"/>
  <c r="X1105" i="5" s="1"/>
  <c r="E1106" i="5"/>
  <c r="X1106" i="5" s="1"/>
  <c r="E1107" i="5"/>
  <c r="X1107" i="5" s="1"/>
  <c r="E1108" i="5"/>
  <c r="X1108" i="5" s="1"/>
  <c r="E1109" i="5"/>
  <c r="X1109" i="5" s="1"/>
  <c r="E1110" i="5"/>
  <c r="X1110" i="5" s="1"/>
  <c r="E1111" i="5"/>
  <c r="X1111" i="5" s="1"/>
  <c r="E1112" i="5"/>
  <c r="E1113" i="5"/>
  <c r="X1113" i="5" s="1"/>
  <c r="E1114" i="5"/>
  <c r="X1114" i="5" s="1"/>
  <c r="E1115" i="5"/>
  <c r="X1115" i="5" s="1"/>
  <c r="E1116" i="5"/>
  <c r="X1116" i="5" s="1"/>
  <c r="E1117" i="5"/>
  <c r="X1117" i="5" s="1"/>
  <c r="E1118" i="5"/>
  <c r="X1118" i="5" s="1"/>
  <c r="E1119" i="5"/>
  <c r="X1119" i="5" s="1"/>
  <c r="E1120" i="5"/>
  <c r="E1121" i="5"/>
  <c r="X1121" i="5" s="1"/>
  <c r="E1122" i="5"/>
  <c r="X1122" i="5" s="1"/>
  <c r="E1123" i="5"/>
  <c r="X1123" i="5" s="1"/>
  <c r="E1124" i="5"/>
  <c r="X1124" i="5" s="1"/>
  <c r="E1125" i="5"/>
  <c r="X1125" i="5" s="1"/>
  <c r="E1126" i="5"/>
  <c r="X1126" i="5" s="1"/>
  <c r="E1127" i="5"/>
  <c r="X1127" i="5" s="1"/>
  <c r="E1128" i="5"/>
  <c r="E1129" i="5"/>
  <c r="X1129" i="5" s="1"/>
  <c r="E1130" i="5"/>
  <c r="X1130" i="5" s="1"/>
  <c r="E1131" i="5"/>
  <c r="X1131" i="5" s="1"/>
  <c r="E1132" i="5"/>
  <c r="X1132" i="5" s="1"/>
  <c r="E1133" i="5"/>
  <c r="X1133" i="5" s="1"/>
  <c r="E1134" i="5"/>
  <c r="X1134" i="5" s="1"/>
  <c r="E1135" i="5"/>
  <c r="X1135" i="5" s="1"/>
  <c r="E1136" i="5"/>
  <c r="E1137" i="5"/>
  <c r="X1137" i="5" s="1"/>
  <c r="E1138" i="5"/>
  <c r="X1138" i="5" s="1"/>
  <c r="E1139" i="5"/>
  <c r="X1139" i="5" s="1"/>
  <c r="E1140" i="5"/>
  <c r="X1140" i="5" s="1"/>
  <c r="E1141" i="5"/>
  <c r="X1141" i="5" s="1"/>
  <c r="E1142" i="5"/>
  <c r="X1142" i="5" s="1"/>
  <c r="E1143" i="5"/>
  <c r="X1143" i="5" s="1"/>
  <c r="E1144" i="5"/>
  <c r="E1145" i="5"/>
  <c r="X1145" i="5" s="1"/>
  <c r="E1146" i="5"/>
  <c r="X1146" i="5" s="1"/>
  <c r="E1147" i="5"/>
  <c r="X1147" i="5" s="1"/>
  <c r="E1148" i="5"/>
  <c r="X1148" i="5" s="1"/>
  <c r="E1149" i="5"/>
  <c r="X1149" i="5" s="1"/>
  <c r="E1150" i="5"/>
  <c r="X1150" i="5" s="1"/>
  <c r="E1151" i="5"/>
  <c r="X1151" i="5" s="1"/>
  <c r="E1152" i="5"/>
  <c r="E1153" i="5"/>
  <c r="X1153" i="5" s="1"/>
  <c r="E1154" i="5"/>
  <c r="X1154" i="5" s="1"/>
  <c r="E1155" i="5"/>
  <c r="X1155" i="5" s="1"/>
  <c r="E1156" i="5"/>
  <c r="X1156" i="5" s="1"/>
  <c r="E1157" i="5"/>
  <c r="X1157" i="5" s="1"/>
  <c r="E1158" i="5"/>
  <c r="X1158" i="5" s="1"/>
  <c r="E1159" i="5"/>
  <c r="X1159" i="5" s="1"/>
  <c r="E1160" i="5"/>
  <c r="E1161" i="5"/>
  <c r="X1161" i="5" s="1"/>
  <c r="E1162" i="5"/>
  <c r="X1162" i="5" s="1"/>
  <c r="E1163" i="5"/>
  <c r="X1163" i="5" s="1"/>
  <c r="E1164" i="5"/>
  <c r="X1164" i="5" s="1"/>
  <c r="E1165" i="5"/>
  <c r="X1165" i="5" s="1"/>
  <c r="E1166" i="5"/>
  <c r="X1166" i="5" s="1"/>
  <c r="E1167" i="5"/>
  <c r="X1167" i="5" s="1"/>
  <c r="E1168" i="5"/>
  <c r="E1169" i="5"/>
  <c r="X1169" i="5" s="1"/>
  <c r="E1170" i="5"/>
  <c r="X1170" i="5" s="1"/>
  <c r="E1171" i="5"/>
  <c r="X1171" i="5" s="1"/>
  <c r="E1172" i="5"/>
  <c r="X1172" i="5" s="1"/>
  <c r="E1173" i="5"/>
  <c r="X1173" i="5" s="1"/>
  <c r="E1174" i="5"/>
  <c r="X1174" i="5" s="1"/>
  <c r="E1175" i="5"/>
  <c r="X1175" i="5" s="1"/>
  <c r="E1176" i="5"/>
  <c r="E1177" i="5"/>
  <c r="X1177" i="5" s="1"/>
  <c r="E1178" i="5"/>
  <c r="X1178" i="5" s="1"/>
  <c r="E1179" i="5"/>
  <c r="X1179" i="5" s="1"/>
  <c r="E1180" i="5"/>
  <c r="E1181" i="5"/>
  <c r="X1181" i="5" s="1"/>
  <c r="E1182" i="5"/>
  <c r="X1182" i="5" s="1"/>
  <c r="E1183" i="5"/>
  <c r="X1183" i="5" s="1"/>
  <c r="E1184" i="5"/>
  <c r="E1185" i="5"/>
  <c r="X1185" i="5" s="1"/>
  <c r="E1186" i="5"/>
  <c r="X1186" i="5" s="1"/>
  <c r="E1187" i="5"/>
  <c r="X1187" i="5" s="1"/>
  <c r="E1188" i="5"/>
  <c r="X1188" i="5" s="1"/>
  <c r="E1189" i="5"/>
  <c r="X1189" i="5" s="1"/>
  <c r="E1190" i="5"/>
  <c r="X1190" i="5" s="1"/>
  <c r="E1191" i="5"/>
  <c r="X1191" i="5" s="1"/>
  <c r="E1192" i="5"/>
  <c r="E1193" i="5"/>
  <c r="X1193" i="5" s="1"/>
  <c r="E1194" i="5"/>
  <c r="X1194" i="5" s="1"/>
  <c r="E1195" i="5"/>
  <c r="X1195" i="5" s="1"/>
  <c r="E1196" i="5"/>
  <c r="X1196" i="5" s="1"/>
  <c r="E1197" i="5"/>
  <c r="X1197" i="5" s="1"/>
  <c r="E1198" i="5"/>
  <c r="X1198" i="5" s="1"/>
  <c r="E1199" i="5"/>
  <c r="X1199" i="5" s="1"/>
  <c r="E1200" i="5"/>
  <c r="E1201" i="5"/>
  <c r="X1201" i="5" s="1"/>
  <c r="E1202" i="5"/>
  <c r="X1202" i="5" s="1"/>
  <c r="E1203" i="5"/>
  <c r="X1203" i="5" s="1"/>
  <c r="E1204" i="5"/>
  <c r="X1204" i="5" s="1"/>
  <c r="E1205" i="5"/>
  <c r="X1205" i="5" s="1"/>
  <c r="E1206" i="5"/>
  <c r="X1206" i="5" s="1"/>
  <c r="E1207" i="5"/>
  <c r="X1207" i="5" s="1"/>
  <c r="E1208" i="5"/>
  <c r="E1209" i="5"/>
  <c r="X1209" i="5" s="1"/>
  <c r="E1210" i="5"/>
  <c r="X1210" i="5" s="1"/>
  <c r="E1211" i="5"/>
  <c r="X1211" i="5" s="1"/>
  <c r="E1212" i="5"/>
  <c r="X1212" i="5" s="1"/>
  <c r="E1213" i="5"/>
  <c r="X1213" i="5" s="1"/>
  <c r="E1214" i="5"/>
  <c r="X1214" i="5" s="1"/>
  <c r="E1215" i="5"/>
  <c r="X1215" i="5" s="1"/>
  <c r="E1216" i="5"/>
  <c r="E1217" i="5"/>
  <c r="X1217" i="5" s="1"/>
  <c r="E1218" i="5"/>
  <c r="X1218" i="5" s="1"/>
  <c r="E1219" i="5"/>
  <c r="X1219" i="5" s="1"/>
  <c r="E1220" i="5"/>
  <c r="X1220" i="5" s="1"/>
  <c r="E1221" i="5"/>
  <c r="X1221" i="5" s="1"/>
  <c r="E1222" i="5"/>
  <c r="X1222" i="5" s="1"/>
  <c r="E1223" i="5"/>
  <c r="X1223" i="5" s="1"/>
  <c r="E1224" i="5"/>
  <c r="E1225" i="5"/>
  <c r="X1225" i="5" s="1"/>
  <c r="E1226" i="5"/>
  <c r="E1227" i="5"/>
  <c r="X1227" i="5" s="1"/>
  <c r="E1228" i="5"/>
  <c r="X1228" i="5" s="1"/>
  <c r="E1229" i="5"/>
  <c r="X1229" i="5" s="1"/>
  <c r="E1230" i="5"/>
  <c r="X1230" i="5" s="1"/>
  <c r="E1231" i="5"/>
  <c r="X1231" i="5" s="1"/>
  <c r="E1232" i="5"/>
  <c r="E1233" i="5"/>
  <c r="X1233" i="5" s="1"/>
  <c r="E1234" i="5"/>
  <c r="X1234" i="5" s="1"/>
  <c r="E1235" i="5"/>
  <c r="X1235" i="5" s="1"/>
  <c r="E1236" i="5"/>
  <c r="X1236" i="5" s="1"/>
  <c r="E1237" i="5"/>
  <c r="X1237" i="5" s="1"/>
  <c r="E1238" i="5"/>
  <c r="X1238" i="5" s="1"/>
  <c r="E1239" i="5"/>
  <c r="X1239" i="5" s="1"/>
  <c r="E1240" i="5"/>
  <c r="E1241" i="5"/>
  <c r="X1241" i="5" s="1"/>
  <c r="E1242" i="5"/>
  <c r="X1242" i="5" s="1"/>
  <c r="E1243" i="5"/>
  <c r="X1243" i="5" s="1"/>
  <c r="E1244" i="5"/>
  <c r="X1244" i="5" s="1"/>
  <c r="E1245" i="5"/>
  <c r="X1245" i="5" s="1"/>
  <c r="E1246" i="5"/>
  <c r="X1246" i="5" s="1"/>
  <c r="E1247" i="5"/>
  <c r="X1247" i="5" s="1"/>
  <c r="E1248" i="5"/>
  <c r="E1249" i="5"/>
  <c r="X1249" i="5" s="1"/>
  <c r="E1250" i="5"/>
  <c r="X1250" i="5" s="1"/>
  <c r="E1251" i="5"/>
  <c r="X1251" i="5" s="1"/>
  <c r="E1252" i="5"/>
  <c r="X1252" i="5" s="1"/>
  <c r="E1253" i="5"/>
  <c r="X1253" i="5" s="1"/>
  <c r="E1254" i="5"/>
  <c r="X1254" i="5" s="1"/>
  <c r="E1255" i="5"/>
  <c r="X1255" i="5" s="1"/>
  <c r="E1256" i="5"/>
  <c r="E1257" i="5"/>
  <c r="X1257" i="5" s="1"/>
  <c r="E1258" i="5"/>
  <c r="X1258" i="5" s="1"/>
  <c r="E1259" i="5"/>
  <c r="X1259" i="5" s="1"/>
  <c r="E1260" i="5"/>
  <c r="X1260" i="5" s="1"/>
  <c r="E1261" i="5"/>
  <c r="X1261" i="5" s="1"/>
  <c r="E1262" i="5"/>
  <c r="X1262" i="5" s="1"/>
  <c r="E1263" i="5"/>
  <c r="X1263" i="5" s="1"/>
  <c r="E1264" i="5"/>
  <c r="E1265" i="5"/>
  <c r="X1265" i="5" s="1"/>
  <c r="E1266" i="5"/>
  <c r="X1266" i="5" s="1"/>
  <c r="E1267" i="5"/>
  <c r="X1267" i="5" s="1"/>
  <c r="E1268" i="5"/>
  <c r="X1268" i="5" s="1"/>
  <c r="E1269" i="5"/>
  <c r="X1269" i="5" s="1"/>
  <c r="E1270" i="5"/>
  <c r="E1271" i="5"/>
  <c r="X1271" i="5" s="1"/>
  <c r="E1272" i="5"/>
  <c r="E1273" i="5"/>
  <c r="X1273" i="5" s="1"/>
  <c r="E1274" i="5"/>
  <c r="X1274" i="5" s="1"/>
  <c r="E1275" i="5"/>
  <c r="X1275" i="5" s="1"/>
  <c r="E1276" i="5"/>
  <c r="X1276" i="5" s="1"/>
  <c r="E1277" i="5"/>
  <c r="X1277" i="5" s="1"/>
  <c r="E1278" i="5"/>
  <c r="X1278" i="5" s="1"/>
  <c r="E1279" i="5"/>
  <c r="X1279" i="5" s="1"/>
  <c r="E1280" i="5"/>
  <c r="E1281" i="5"/>
  <c r="X1281" i="5" s="1"/>
  <c r="E1282" i="5"/>
  <c r="E1283" i="5"/>
  <c r="X1283" i="5" s="1"/>
  <c r="E1284" i="5"/>
  <c r="X1284" i="5" s="1"/>
  <c r="E1285" i="5"/>
  <c r="X1285" i="5" s="1"/>
  <c r="E1286" i="5"/>
  <c r="X1286" i="5" s="1"/>
  <c r="E1287" i="5"/>
  <c r="X1287" i="5" s="1"/>
  <c r="E1288" i="5"/>
  <c r="E1289" i="5"/>
  <c r="X1289" i="5" s="1"/>
  <c r="E1290" i="5"/>
  <c r="E1291" i="5"/>
  <c r="X1291" i="5" s="1"/>
  <c r="E1292" i="5"/>
  <c r="X1292" i="5" s="1"/>
  <c r="E1293" i="5"/>
  <c r="X1293" i="5" s="1"/>
  <c r="E1294" i="5"/>
  <c r="X1294" i="5" s="1"/>
  <c r="E1295" i="5"/>
  <c r="X1295" i="5" s="1"/>
  <c r="E1296" i="5"/>
  <c r="E1297" i="5"/>
  <c r="X1297" i="5" s="1"/>
  <c r="E1298" i="5"/>
  <c r="X1298" i="5" s="1"/>
  <c r="E1299" i="5"/>
  <c r="X1299" i="5" s="1"/>
  <c r="E1300" i="5"/>
  <c r="X1300" i="5" s="1"/>
  <c r="E1301" i="5"/>
  <c r="X1301" i="5" s="1"/>
  <c r="E1302" i="5"/>
  <c r="X1302" i="5" s="1"/>
  <c r="E1303" i="5"/>
  <c r="X1303" i="5" s="1"/>
  <c r="E1304" i="5"/>
  <c r="E1305" i="5"/>
  <c r="X1305" i="5" s="1"/>
  <c r="E1306" i="5"/>
  <c r="X1306" i="5" s="1"/>
  <c r="E1307" i="5"/>
  <c r="X1307" i="5" s="1"/>
  <c r="E1308" i="5"/>
  <c r="X1308" i="5" s="1"/>
  <c r="E1309" i="5"/>
  <c r="X1309" i="5" s="1"/>
  <c r="E1310" i="5"/>
  <c r="X1310" i="5" s="1"/>
  <c r="E1311" i="5"/>
  <c r="X1311" i="5" s="1"/>
  <c r="E1312" i="5"/>
  <c r="E1313" i="5"/>
  <c r="X1313" i="5" s="1"/>
  <c r="E1314" i="5"/>
  <c r="E1315" i="5"/>
  <c r="X1315" i="5" s="1"/>
  <c r="E1316" i="5"/>
  <c r="X1316" i="5" s="1"/>
  <c r="E1317" i="5"/>
  <c r="X1317" i="5" s="1"/>
  <c r="E1318" i="5"/>
  <c r="X1318" i="5" s="1"/>
  <c r="E1319" i="5"/>
  <c r="X1319" i="5" s="1"/>
  <c r="E1320" i="5"/>
  <c r="E1321" i="5"/>
  <c r="X1321" i="5" s="1"/>
  <c r="E1322" i="5"/>
  <c r="E1323" i="5"/>
  <c r="X1323" i="5" s="1"/>
  <c r="E1324" i="5"/>
  <c r="X1324" i="5" s="1"/>
  <c r="E1325" i="5"/>
  <c r="X1325" i="5" s="1"/>
  <c r="E1326" i="5"/>
  <c r="X1326" i="5" s="1"/>
  <c r="E1327" i="5"/>
  <c r="X1327" i="5" s="1"/>
  <c r="E1328" i="5"/>
  <c r="E1329" i="5"/>
  <c r="X1329" i="5" s="1"/>
  <c r="E1330" i="5"/>
  <c r="X1330" i="5" s="1"/>
  <c r="E1331" i="5"/>
  <c r="X1331" i="5" s="1"/>
  <c r="E1332" i="5"/>
  <c r="X1332" i="5" s="1"/>
  <c r="E1333" i="5"/>
  <c r="X1333" i="5" s="1"/>
  <c r="E1334" i="5"/>
  <c r="X1334" i="5" s="1"/>
  <c r="E1335" i="5"/>
  <c r="X1335" i="5" s="1"/>
  <c r="E1336" i="5"/>
  <c r="E1337" i="5"/>
  <c r="X1337" i="5" s="1"/>
  <c r="E1338" i="5"/>
  <c r="E1339" i="5"/>
  <c r="X1339" i="5" s="1"/>
  <c r="E1340" i="5"/>
  <c r="X1340" i="5" s="1"/>
  <c r="E1341" i="5"/>
  <c r="X1341" i="5" s="1"/>
  <c r="E1342" i="5"/>
  <c r="X1342" i="5" s="1"/>
  <c r="E1343" i="5"/>
  <c r="X1343" i="5" s="1"/>
  <c r="E1344" i="5"/>
  <c r="E1345" i="5"/>
  <c r="E1346" i="5"/>
  <c r="E1347" i="5"/>
  <c r="X1347" i="5" s="1"/>
  <c r="E1348" i="5"/>
  <c r="X1348" i="5" s="1"/>
  <c r="E1349" i="5"/>
  <c r="X1349" i="5" s="1"/>
  <c r="E1350" i="5"/>
  <c r="X1350" i="5" s="1"/>
  <c r="E1351" i="5"/>
  <c r="X1351" i="5" s="1"/>
  <c r="E1352" i="5"/>
  <c r="E1353" i="5"/>
  <c r="X1353" i="5" s="1"/>
  <c r="E1354" i="5"/>
  <c r="X1354" i="5" s="1"/>
  <c r="E1355" i="5"/>
  <c r="X1355" i="5" s="1"/>
  <c r="E1356" i="5"/>
  <c r="X1356" i="5" s="1"/>
  <c r="E1357" i="5"/>
  <c r="X1357" i="5" s="1"/>
  <c r="E1358" i="5"/>
  <c r="X1358" i="5" s="1"/>
  <c r="E1359" i="5"/>
  <c r="X1359" i="5" s="1"/>
  <c r="E1360" i="5"/>
  <c r="E1361" i="5"/>
  <c r="X1361" i="5" s="1"/>
  <c r="E1362" i="5"/>
  <c r="E1363" i="5"/>
  <c r="X1363" i="5" s="1"/>
  <c r="E1364" i="5"/>
  <c r="X1364" i="5" s="1"/>
  <c r="E1365" i="5"/>
  <c r="X1365" i="5" s="1"/>
  <c r="E1366" i="5"/>
  <c r="X1366" i="5" s="1"/>
  <c r="E1367" i="5"/>
  <c r="X1367" i="5" s="1"/>
  <c r="E1368" i="5"/>
  <c r="E1369" i="5"/>
  <c r="X1369" i="5" s="1"/>
  <c r="E1370" i="5"/>
  <c r="E1371" i="5"/>
  <c r="X1371" i="5" s="1"/>
  <c r="E1372" i="5"/>
  <c r="X1372" i="5" s="1"/>
  <c r="E1373" i="5"/>
  <c r="X1373" i="5" s="1"/>
  <c r="E1374" i="5"/>
  <c r="X1374" i="5" s="1"/>
  <c r="E1375" i="5"/>
  <c r="X1375" i="5" s="1"/>
  <c r="E1376" i="5"/>
  <c r="E1377" i="5"/>
  <c r="E1378" i="5"/>
  <c r="E1379" i="5"/>
  <c r="X1379" i="5" s="1"/>
  <c r="E1380" i="5"/>
  <c r="X1380" i="5" s="1"/>
  <c r="E1381" i="5"/>
  <c r="X1381" i="5" s="1"/>
  <c r="E1382" i="5"/>
  <c r="X1382" i="5" s="1"/>
  <c r="E1383" i="5"/>
  <c r="X1383" i="5" s="1"/>
  <c r="E1384" i="5"/>
  <c r="E1385" i="5"/>
  <c r="X1385" i="5" s="1"/>
  <c r="E1386" i="5"/>
  <c r="X1386" i="5" s="1"/>
  <c r="E1387" i="5"/>
  <c r="X1387" i="5" s="1"/>
  <c r="E1388" i="5"/>
  <c r="X1388" i="5" s="1"/>
  <c r="E1389" i="5"/>
  <c r="X1389" i="5" s="1"/>
  <c r="E1390" i="5"/>
  <c r="X1390" i="5" s="1"/>
  <c r="E1391" i="5"/>
  <c r="X1391" i="5" s="1"/>
  <c r="E1392" i="5"/>
  <c r="E1393" i="5"/>
  <c r="X1393" i="5" s="1"/>
  <c r="E1394" i="5"/>
  <c r="E1395" i="5"/>
  <c r="X1395" i="5" s="1"/>
  <c r="E1396" i="5"/>
  <c r="X1396" i="5" s="1"/>
  <c r="E1397" i="5"/>
  <c r="X1397" i="5" s="1"/>
  <c r="E1398" i="5"/>
  <c r="X1398" i="5" s="1"/>
  <c r="E1399" i="5"/>
  <c r="X1399" i="5" s="1"/>
  <c r="E1400" i="5"/>
  <c r="E1401" i="5"/>
  <c r="X1401" i="5" s="1"/>
  <c r="E1402" i="5"/>
  <c r="X1402" i="5" s="1"/>
  <c r="E1403" i="5"/>
  <c r="X1403" i="5" s="1"/>
  <c r="E1404" i="5"/>
  <c r="X1404" i="5" s="1"/>
  <c r="E1405" i="5"/>
  <c r="X1405" i="5" s="1"/>
  <c r="E1406" i="5"/>
  <c r="X1406" i="5" s="1"/>
  <c r="E1407" i="5"/>
  <c r="X1407" i="5" s="1"/>
  <c r="E1408" i="5"/>
  <c r="E1409" i="5"/>
  <c r="X1409" i="5" s="1"/>
  <c r="E1410" i="5"/>
  <c r="X1410" i="5" s="1"/>
  <c r="E1411" i="5"/>
  <c r="X1411" i="5" s="1"/>
  <c r="E1412" i="5"/>
  <c r="X1412" i="5" s="1"/>
  <c r="E1413" i="5"/>
  <c r="X1413" i="5" s="1"/>
  <c r="E1414" i="5"/>
  <c r="X1414" i="5" s="1"/>
  <c r="E1415" i="5"/>
  <c r="X1415" i="5" s="1"/>
  <c r="E1416" i="5"/>
  <c r="E1417" i="5"/>
  <c r="X1417" i="5" s="1"/>
  <c r="E1418" i="5"/>
  <c r="X1418" i="5" s="1"/>
  <c r="E1419" i="5"/>
  <c r="X1419" i="5" s="1"/>
  <c r="E1420" i="5"/>
  <c r="X1420" i="5" s="1"/>
  <c r="E1421" i="5"/>
  <c r="X1421" i="5" s="1"/>
  <c r="E1422" i="5"/>
  <c r="X1422" i="5" s="1"/>
  <c r="E1423" i="5"/>
  <c r="X1423" i="5" s="1"/>
  <c r="E1424" i="5"/>
  <c r="E1425" i="5"/>
  <c r="X1425" i="5" s="1"/>
  <c r="E1426" i="5"/>
  <c r="X1426" i="5" s="1"/>
  <c r="E1427" i="5"/>
  <c r="X1427" i="5" s="1"/>
  <c r="E1428" i="5"/>
  <c r="X1428" i="5" s="1"/>
  <c r="E1429" i="5"/>
  <c r="X1429" i="5" s="1"/>
  <c r="E1430" i="5"/>
  <c r="X1430" i="5" s="1"/>
  <c r="E1431" i="5"/>
  <c r="X1431" i="5" s="1"/>
  <c r="E1432" i="5"/>
  <c r="E1433" i="5"/>
  <c r="X1433" i="5" s="1"/>
  <c r="E1434" i="5"/>
  <c r="E1435" i="5"/>
  <c r="X1435" i="5" s="1"/>
  <c r="E1436" i="5"/>
  <c r="X1436" i="5" s="1"/>
  <c r="E1437" i="5"/>
  <c r="X1437" i="5" s="1"/>
  <c r="E1438" i="5"/>
  <c r="X1438" i="5" s="1"/>
  <c r="E1439" i="5"/>
  <c r="X1439" i="5" s="1"/>
  <c r="E1440" i="5"/>
  <c r="E1441" i="5"/>
  <c r="E1442" i="5"/>
  <c r="X1442" i="5" s="1"/>
  <c r="E1443" i="5"/>
  <c r="X1443" i="5" s="1"/>
  <c r="E1444" i="5"/>
  <c r="X1444" i="5" s="1"/>
  <c r="E1445" i="5"/>
  <c r="X1445" i="5" s="1"/>
  <c r="E1446" i="5"/>
  <c r="X1446" i="5" s="1"/>
  <c r="E1447" i="5"/>
  <c r="X1447" i="5" s="1"/>
  <c r="E1448" i="5"/>
  <c r="E1449" i="5"/>
  <c r="X1449" i="5" s="1"/>
  <c r="E1450" i="5"/>
  <c r="X1450" i="5" s="1"/>
  <c r="E1451" i="5"/>
  <c r="X1451" i="5" s="1"/>
  <c r="E1452" i="5"/>
  <c r="X1452" i="5" s="1"/>
  <c r="E1453" i="5"/>
  <c r="X1453" i="5" s="1"/>
  <c r="E1454" i="5"/>
  <c r="X1454" i="5" s="1"/>
  <c r="E1455" i="5"/>
  <c r="X1455" i="5" s="1"/>
  <c r="E1456" i="5"/>
  <c r="E1457" i="5"/>
  <c r="X1457" i="5" s="1"/>
  <c r="E1458" i="5"/>
  <c r="X1458" i="5" s="1"/>
  <c r="E1459" i="5"/>
  <c r="X1459" i="5" s="1"/>
  <c r="E1460" i="5"/>
  <c r="X1460" i="5" s="1"/>
  <c r="E1461" i="5"/>
  <c r="X1461" i="5" s="1"/>
  <c r="E1462" i="5"/>
  <c r="X1462" i="5" s="1"/>
  <c r="E1463" i="5"/>
  <c r="X1463" i="5" s="1"/>
  <c r="E1464" i="5"/>
  <c r="E1465" i="5"/>
  <c r="X1465" i="5" s="1"/>
  <c r="E1466" i="5"/>
  <c r="X1466" i="5" s="1"/>
  <c r="E1467" i="5"/>
  <c r="X1467" i="5" s="1"/>
  <c r="E1468" i="5"/>
  <c r="X1468" i="5" s="1"/>
  <c r="E1469" i="5"/>
  <c r="X1469" i="5" s="1"/>
  <c r="E1470" i="5"/>
  <c r="X1470" i="5" s="1"/>
  <c r="E1471" i="5"/>
  <c r="X1471" i="5" s="1"/>
  <c r="E1472" i="5"/>
  <c r="E1473" i="5"/>
  <c r="X1473" i="5" s="1"/>
  <c r="E1474" i="5"/>
  <c r="X1474" i="5" s="1"/>
  <c r="E1475" i="5"/>
  <c r="X1475" i="5" s="1"/>
  <c r="E1476" i="5"/>
  <c r="X1476" i="5" s="1"/>
  <c r="E1477" i="5"/>
  <c r="X1477" i="5" s="1"/>
  <c r="E1478" i="5"/>
  <c r="X1478" i="5" s="1"/>
  <c r="E1479" i="5"/>
  <c r="X1479" i="5" s="1"/>
  <c r="E1480" i="5"/>
  <c r="E1481" i="5"/>
  <c r="X1481" i="5" s="1"/>
  <c r="E1482" i="5"/>
  <c r="X1482" i="5" s="1"/>
  <c r="E1483" i="5"/>
  <c r="X1483" i="5" s="1"/>
  <c r="E1484" i="5"/>
  <c r="X1484" i="5" s="1"/>
  <c r="E1485" i="5"/>
  <c r="X1485" i="5" s="1"/>
  <c r="E1486" i="5"/>
  <c r="X1486" i="5" s="1"/>
  <c r="E1487" i="5"/>
  <c r="X1487" i="5" s="1"/>
  <c r="E1488" i="5"/>
  <c r="E1489" i="5"/>
  <c r="X1489" i="5" s="1"/>
  <c r="E1490" i="5"/>
  <c r="X1490" i="5" s="1"/>
  <c r="E1491" i="5"/>
  <c r="X1491" i="5" s="1"/>
  <c r="E1492" i="5"/>
  <c r="X1492" i="5" s="1"/>
  <c r="E1493" i="5"/>
  <c r="X1493" i="5" s="1"/>
  <c r="E1494" i="5"/>
  <c r="X1494" i="5" s="1"/>
  <c r="E1495" i="5"/>
  <c r="X1495" i="5" s="1"/>
  <c r="E1496" i="5"/>
  <c r="E1497" i="5"/>
  <c r="X1497" i="5" s="1"/>
  <c r="E1498" i="5"/>
  <c r="X1498" i="5" s="1"/>
  <c r="E1499" i="5"/>
  <c r="X1499" i="5" s="1"/>
  <c r="E1500" i="5"/>
  <c r="X1500" i="5" s="1"/>
  <c r="E1501" i="5"/>
  <c r="X1501" i="5" s="1"/>
  <c r="E1502" i="5"/>
  <c r="X1502" i="5" s="1"/>
  <c r="E1503" i="5"/>
  <c r="X1503" i="5" s="1"/>
  <c r="E1504" i="5"/>
  <c r="E1505" i="5"/>
  <c r="X1505" i="5" s="1"/>
  <c r="E1506" i="5"/>
  <c r="X1506" i="5" s="1"/>
  <c r="E1507" i="5"/>
  <c r="X1507" i="5" s="1"/>
  <c r="E1508" i="5"/>
  <c r="X1508" i="5" s="1"/>
  <c r="E1509" i="5"/>
  <c r="X1509" i="5" s="1"/>
  <c r="E1510" i="5"/>
  <c r="X1510" i="5" s="1"/>
  <c r="E1511" i="5"/>
  <c r="X1511" i="5" s="1"/>
  <c r="E1512" i="5"/>
  <c r="E1513" i="5"/>
  <c r="X1513" i="5" s="1"/>
  <c r="E1514" i="5"/>
  <c r="X1514" i="5" s="1"/>
  <c r="E1515" i="5"/>
  <c r="X1515" i="5" s="1"/>
  <c r="E1516" i="5"/>
  <c r="X1516" i="5" s="1"/>
  <c r="E1517" i="5"/>
  <c r="X1517" i="5" s="1"/>
  <c r="E1518" i="5"/>
  <c r="X1518" i="5" s="1"/>
  <c r="E1519" i="5"/>
  <c r="X1519" i="5" s="1"/>
  <c r="E1520" i="5"/>
  <c r="E1521" i="5"/>
  <c r="X1521" i="5" s="1"/>
  <c r="E1522" i="5"/>
  <c r="X1522" i="5" s="1"/>
  <c r="E1523" i="5"/>
  <c r="X1523" i="5" s="1"/>
  <c r="E1524" i="5"/>
  <c r="X1524" i="5" s="1"/>
  <c r="E1525" i="5"/>
  <c r="X1525" i="5" s="1"/>
  <c r="E1526" i="5"/>
  <c r="X1526" i="5" s="1"/>
  <c r="E1527" i="5"/>
  <c r="X1527" i="5" s="1"/>
  <c r="E1528" i="5"/>
  <c r="E1529" i="5"/>
  <c r="E1530" i="5"/>
  <c r="X1530" i="5" s="1"/>
  <c r="E1531" i="5"/>
  <c r="X1531" i="5" s="1"/>
  <c r="E1532" i="5"/>
  <c r="X1532" i="5" s="1"/>
  <c r="E1533" i="5"/>
  <c r="X1533" i="5" s="1"/>
  <c r="E1534" i="5"/>
  <c r="X1534" i="5" s="1"/>
  <c r="E1535" i="5"/>
  <c r="X1535" i="5" s="1"/>
  <c r="E1536" i="5"/>
  <c r="E1537" i="5"/>
  <c r="X1537" i="5" s="1"/>
  <c r="E1538" i="5"/>
  <c r="X1538" i="5" s="1"/>
  <c r="E1539" i="5"/>
  <c r="X1539" i="5" s="1"/>
  <c r="E1540" i="5"/>
  <c r="X1540" i="5" s="1"/>
  <c r="E1541" i="5"/>
  <c r="X1541" i="5" s="1"/>
  <c r="E1542" i="5"/>
  <c r="X1542" i="5" s="1"/>
  <c r="E1543" i="5"/>
  <c r="X1543" i="5" s="1"/>
  <c r="E1544" i="5"/>
  <c r="E1545" i="5"/>
  <c r="X1545" i="5" s="1"/>
  <c r="E1546" i="5"/>
  <c r="X1546" i="5" s="1"/>
  <c r="E1547" i="5"/>
  <c r="X1547" i="5" s="1"/>
  <c r="E1548" i="5"/>
  <c r="X1548" i="5" s="1"/>
  <c r="E1549" i="5"/>
  <c r="X1549" i="5" s="1"/>
  <c r="E1550" i="5"/>
  <c r="X1550" i="5" s="1"/>
  <c r="E1551" i="5"/>
  <c r="X1551" i="5" s="1"/>
  <c r="E1552" i="5"/>
  <c r="E1553" i="5"/>
  <c r="X1553" i="5" s="1"/>
  <c r="E1554" i="5"/>
  <c r="E1555" i="5"/>
  <c r="X1555" i="5" s="1"/>
  <c r="E1556" i="5"/>
  <c r="X1556" i="5" s="1"/>
  <c r="E1557" i="5"/>
  <c r="X1557" i="5" s="1"/>
  <c r="E1558" i="5"/>
  <c r="E1559" i="5"/>
  <c r="X1559" i="5" s="1"/>
  <c r="E1560" i="5"/>
  <c r="E1561" i="5"/>
  <c r="X1561" i="5" s="1"/>
  <c r="E1562" i="5"/>
  <c r="E1563" i="5"/>
  <c r="X1563" i="5" s="1"/>
  <c r="E1564" i="5"/>
  <c r="X1564" i="5" s="1"/>
  <c r="E1565" i="5"/>
  <c r="X1565" i="5" s="1"/>
  <c r="E1566" i="5"/>
  <c r="X1566" i="5" s="1"/>
  <c r="E1567" i="5"/>
  <c r="X1567" i="5" s="1"/>
  <c r="E1568" i="5"/>
  <c r="E1569" i="5"/>
  <c r="X1569" i="5" s="1"/>
  <c r="E1570" i="5"/>
  <c r="E1571" i="5"/>
  <c r="X1571" i="5" s="1"/>
  <c r="E1572" i="5"/>
  <c r="X1572" i="5" s="1"/>
  <c r="E1573" i="5"/>
  <c r="X1573" i="5" s="1"/>
  <c r="E1574" i="5"/>
  <c r="X1574" i="5" s="1"/>
  <c r="E1575" i="5"/>
  <c r="X1575" i="5" s="1"/>
  <c r="E1576" i="5"/>
  <c r="E1577" i="5"/>
  <c r="E1578" i="5"/>
  <c r="X1578" i="5" s="1"/>
  <c r="E1579" i="5"/>
  <c r="X1579" i="5" s="1"/>
  <c r="E1580" i="5"/>
  <c r="X1580" i="5" s="1"/>
  <c r="E1581" i="5"/>
  <c r="X1581" i="5" s="1"/>
  <c r="E1582" i="5"/>
  <c r="X1582" i="5" s="1"/>
  <c r="E1583" i="5"/>
  <c r="X1583" i="5" s="1"/>
  <c r="E1584" i="5"/>
  <c r="E1585" i="5"/>
  <c r="X1585" i="5" s="1"/>
  <c r="E1586" i="5"/>
  <c r="E1587" i="5"/>
  <c r="X1587" i="5" s="1"/>
  <c r="E1588" i="5"/>
  <c r="X1588" i="5" s="1"/>
  <c r="E1589" i="5"/>
  <c r="X1589" i="5" s="1"/>
  <c r="E1590" i="5"/>
  <c r="X1590" i="5" s="1"/>
  <c r="E1591" i="5"/>
  <c r="X1591" i="5" s="1"/>
  <c r="E1592" i="5"/>
  <c r="E1593" i="5"/>
  <c r="X1593" i="5" s="1"/>
  <c r="E1594" i="5"/>
  <c r="X1594" i="5" s="1"/>
  <c r="E1595" i="5"/>
  <c r="X1595" i="5" s="1"/>
  <c r="E1596" i="5"/>
  <c r="X1596" i="5" s="1"/>
  <c r="E1597" i="5"/>
  <c r="X1597" i="5" s="1"/>
  <c r="E1598" i="5"/>
  <c r="X1598" i="5" s="1"/>
  <c r="E1599" i="5"/>
  <c r="X1599" i="5" s="1"/>
  <c r="E1600" i="5"/>
  <c r="E1601" i="5"/>
  <c r="X1601" i="5" s="1"/>
  <c r="E1602" i="5"/>
  <c r="E1603" i="5"/>
  <c r="X1603" i="5" s="1"/>
  <c r="E1604" i="5"/>
  <c r="X1604" i="5" s="1"/>
  <c r="E1605" i="5"/>
  <c r="X1605" i="5" s="1"/>
  <c r="E1606" i="5"/>
  <c r="X1606" i="5" s="1"/>
  <c r="E1607" i="5"/>
  <c r="X1607" i="5" s="1"/>
  <c r="E1608" i="5"/>
  <c r="E1609" i="5"/>
  <c r="X1609" i="5" s="1"/>
  <c r="E1610" i="5"/>
  <c r="E1611" i="5"/>
  <c r="X1611" i="5" s="1"/>
  <c r="E1612" i="5"/>
  <c r="X1612" i="5" s="1"/>
  <c r="E1613" i="5"/>
  <c r="X1613" i="5" s="1"/>
  <c r="E1614" i="5"/>
  <c r="X1614" i="5" s="1"/>
  <c r="E1615" i="5"/>
  <c r="X1615" i="5" s="1"/>
  <c r="E1616" i="5"/>
  <c r="E1617" i="5"/>
  <c r="X1617" i="5" s="1"/>
  <c r="E1618" i="5"/>
  <c r="E1619" i="5"/>
  <c r="X1619" i="5" s="1"/>
  <c r="E1620" i="5"/>
  <c r="X1620" i="5" s="1"/>
  <c r="E1621" i="5"/>
  <c r="X1621" i="5" s="1"/>
  <c r="E1622" i="5"/>
  <c r="E1623" i="5"/>
  <c r="X1623" i="5" s="1"/>
  <c r="E1624" i="5"/>
  <c r="E1625" i="5"/>
  <c r="X1625" i="5" s="1"/>
  <c r="E1626" i="5"/>
  <c r="E1627" i="5"/>
  <c r="X1627" i="5" s="1"/>
  <c r="E1628" i="5"/>
  <c r="X1628" i="5" s="1"/>
  <c r="E1629" i="5"/>
  <c r="X1629" i="5" s="1"/>
  <c r="E1630" i="5"/>
  <c r="E1631" i="5"/>
  <c r="X1631" i="5" s="1"/>
  <c r="E1632" i="5"/>
  <c r="E1633" i="5"/>
  <c r="X1633" i="5" s="1"/>
  <c r="E1634" i="5"/>
  <c r="E1635" i="5"/>
  <c r="X1635" i="5" s="1"/>
  <c r="E1636" i="5"/>
  <c r="X1636" i="5" s="1"/>
  <c r="E1637" i="5"/>
  <c r="X1637" i="5" s="1"/>
  <c r="E1638" i="5"/>
  <c r="X1638" i="5" s="1"/>
  <c r="E1639" i="5"/>
  <c r="X1639" i="5" s="1"/>
  <c r="E1640" i="5"/>
  <c r="E1641" i="5"/>
  <c r="X1641" i="5" s="1"/>
  <c r="E1642" i="5"/>
  <c r="X1642" i="5" s="1"/>
  <c r="E1643" i="5"/>
  <c r="X1643" i="5" s="1"/>
  <c r="E1644" i="5"/>
  <c r="X1644" i="5" s="1"/>
  <c r="E1645" i="5"/>
  <c r="X1645" i="5" s="1"/>
  <c r="E1646" i="5"/>
  <c r="X1646" i="5" s="1"/>
  <c r="E1647" i="5"/>
  <c r="X1647" i="5" s="1"/>
  <c r="E1648" i="5"/>
  <c r="E1649" i="5"/>
  <c r="X1649" i="5" s="1"/>
  <c r="E1650" i="5"/>
  <c r="E1651" i="5"/>
  <c r="X1651" i="5" s="1"/>
  <c r="E1652" i="5"/>
  <c r="X1652" i="5" s="1"/>
  <c r="E1653" i="5"/>
  <c r="X1653" i="5" s="1"/>
  <c r="E1654" i="5"/>
  <c r="X1654" i="5" s="1"/>
  <c r="E1655" i="5"/>
  <c r="X1655" i="5" s="1"/>
  <c r="E1656" i="5"/>
  <c r="E1657" i="5"/>
  <c r="X1657" i="5" s="1"/>
  <c r="E1658" i="5"/>
  <c r="E1659" i="5"/>
  <c r="X1659" i="5" s="1"/>
  <c r="E1660" i="5"/>
  <c r="X1660" i="5" s="1"/>
  <c r="E1661" i="5"/>
  <c r="X1661" i="5" s="1"/>
  <c r="E1662" i="5"/>
  <c r="X1662" i="5" s="1"/>
  <c r="E1663" i="5"/>
  <c r="X1663" i="5" s="1"/>
  <c r="E1664" i="5"/>
  <c r="E1665" i="5"/>
  <c r="X1665" i="5" s="1"/>
  <c r="E1666" i="5"/>
  <c r="E1667" i="5"/>
  <c r="X1667" i="5" s="1"/>
  <c r="E1668" i="5"/>
  <c r="X1668" i="5" s="1"/>
  <c r="E1669" i="5"/>
  <c r="X1669" i="5" s="1"/>
  <c r="E1670" i="5"/>
  <c r="X1670" i="5" s="1"/>
  <c r="E1671" i="5"/>
  <c r="X1671" i="5" s="1"/>
  <c r="E1672" i="5"/>
  <c r="E1673" i="5"/>
  <c r="X1673" i="5" s="1"/>
  <c r="E1674" i="5"/>
  <c r="E1675" i="5"/>
  <c r="X1675" i="5" s="1"/>
  <c r="E1676" i="5"/>
  <c r="X1676" i="5" s="1"/>
  <c r="E1677" i="5"/>
  <c r="X1677" i="5" s="1"/>
  <c r="E1678" i="5"/>
  <c r="X1678" i="5" s="1"/>
  <c r="E1679" i="5"/>
  <c r="X1679" i="5" s="1"/>
  <c r="E1680" i="5"/>
  <c r="E1681" i="5"/>
  <c r="X1681" i="5" s="1"/>
  <c r="E1682" i="5"/>
  <c r="X1682" i="5" s="1"/>
  <c r="E1683" i="5"/>
  <c r="X1683" i="5" s="1"/>
  <c r="E1684" i="5"/>
  <c r="X1684" i="5" s="1"/>
  <c r="E1685" i="5"/>
  <c r="X1685" i="5" s="1"/>
  <c r="E1686" i="5"/>
  <c r="X1686" i="5" s="1"/>
  <c r="E1687" i="5"/>
  <c r="X1687" i="5" s="1"/>
  <c r="E1688" i="5"/>
  <c r="E1689" i="5"/>
  <c r="X1689" i="5" s="1"/>
  <c r="E1690" i="5"/>
  <c r="X1690" i="5" s="1"/>
  <c r="E1691" i="5"/>
  <c r="X1691" i="5" s="1"/>
  <c r="E1692" i="5"/>
  <c r="X1692" i="5" s="1"/>
  <c r="E1693" i="5"/>
  <c r="X1693" i="5" s="1"/>
  <c r="E1694" i="5"/>
  <c r="X1694" i="5" s="1"/>
  <c r="E1695" i="5"/>
  <c r="X1695" i="5" s="1"/>
  <c r="E1696" i="5"/>
  <c r="E1697" i="5"/>
  <c r="X1697" i="5" s="1"/>
  <c r="E1698" i="5"/>
  <c r="X1698" i="5" s="1"/>
  <c r="E1699" i="5"/>
  <c r="X1699" i="5" s="1"/>
  <c r="E1700" i="5"/>
  <c r="X1700" i="5" s="1"/>
  <c r="E1701" i="5"/>
  <c r="X1701" i="5" s="1"/>
  <c r="E1702" i="5"/>
  <c r="X1702" i="5" s="1"/>
  <c r="E1703" i="5"/>
  <c r="X1703" i="5" s="1"/>
  <c r="E1704" i="5"/>
  <c r="E1705" i="5"/>
  <c r="X1705" i="5" s="1"/>
  <c r="E1706" i="5"/>
  <c r="X1706" i="5" s="1"/>
  <c r="E1707" i="5"/>
  <c r="X1707" i="5" s="1"/>
  <c r="E1708" i="5"/>
  <c r="X1708" i="5" s="1"/>
  <c r="E1709" i="5"/>
  <c r="X1709" i="5" s="1"/>
  <c r="E1710" i="5"/>
  <c r="E1711" i="5"/>
  <c r="X1711" i="5" s="1"/>
  <c r="E1712" i="5"/>
  <c r="E1713" i="5"/>
  <c r="X1713" i="5" s="1"/>
  <c r="E1714" i="5"/>
  <c r="E1715" i="5"/>
  <c r="X1715" i="5" s="1"/>
  <c r="E1716" i="5"/>
  <c r="X1716" i="5" s="1"/>
  <c r="E1717" i="5"/>
  <c r="X1717" i="5" s="1"/>
  <c r="E1718" i="5"/>
  <c r="X1718" i="5" s="1"/>
  <c r="E1719" i="5"/>
  <c r="X1719" i="5" s="1"/>
  <c r="E1720" i="5"/>
  <c r="E1721" i="5"/>
  <c r="X1721" i="5" s="1"/>
  <c r="E1722" i="5"/>
  <c r="E1723" i="5"/>
  <c r="X1723" i="5" s="1"/>
  <c r="E1724" i="5"/>
  <c r="X1724" i="5" s="1"/>
  <c r="E1725" i="5"/>
  <c r="X1725" i="5" s="1"/>
  <c r="E1726" i="5"/>
  <c r="X1726" i="5" s="1"/>
  <c r="E1727" i="5"/>
  <c r="X1727" i="5" s="1"/>
  <c r="E1728" i="5"/>
  <c r="E1729" i="5"/>
  <c r="X1729" i="5" s="1"/>
  <c r="E1730" i="5"/>
  <c r="E1731" i="5"/>
  <c r="X1731" i="5" s="1"/>
  <c r="E1732" i="5"/>
  <c r="X1732" i="5" s="1"/>
  <c r="E1733" i="5"/>
  <c r="X1733" i="5" s="1"/>
  <c r="E1734" i="5"/>
  <c r="X1734" i="5" s="1"/>
  <c r="E1735" i="5"/>
  <c r="X1735" i="5" s="1"/>
  <c r="E1736" i="5"/>
  <c r="E1737" i="5"/>
  <c r="X1737" i="5" s="1"/>
  <c r="E1738" i="5"/>
  <c r="E1739" i="5"/>
  <c r="X1739" i="5" s="1"/>
  <c r="E1740" i="5"/>
  <c r="E1741" i="5"/>
  <c r="X1741" i="5" s="1"/>
  <c r="E1742" i="5"/>
  <c r="X1742" i="5" s="1"/>
  <c r="E1743" i="5"/>
  <c r="X1743" i="5" s="1"/>
  <c r="E1744" i="5"/>
  <c r="E1745" i="5"/>
  <c r="X1745" i="5" s="1"/>
  <c r="E1746" i="5"/>
  <c r="X1746" i="5" s="1"/>
  <c r="E1747" i="5"/>
  <c r="X1747" i="5" s="1"/>
  <c r="E1748" i="5"/>
  <c r="X1748" i="5" s="1"/>
  <c r="E1749" i="5"/>
  <c r="X1749" i="5" s="1"/>
  <c r="E1750" i="5"/>
  <c r="X1750" i="5" s="1"/>
  <c r="E1751" i="5"/>
  <c r="X1751" i="5" s="1"/>
  <c r="E1752" i="5"/>
  <c r="E1753" i="5"/>
  <c r="X1753" i="5" s="1"/>
  <c r="E1754" i="5"/>
  <c r="E1755" i="5"/>
  <c r="X1755" i="5" s="1"/>
  <c r="E1756" i="5"/>
  <c r="X1756" i="5" s="1"/>
  <c r="E1757" i="5"/>
  <c r="X1757" i="5" s="1"/>
  <c r="E1758" i="5"/>
  <c r="X1758" i="5" s="1"/>
  <c r="E1759" i="5"/>
  <c r="X1759" i="5" s="1"/>
  <c r="E1760" i="5"/>
  <c r="E1761" i="5"/>
  <c r="X1761" i="5" s="1"/>
  <c r="E1762" i="5"/>
  <c r="X1762" i="5" s="1"/>
  <c r="E1763" i="5"/>
  <c r="X1763" i="5" s="1"/>
  <c r="E1764" i="5"/>
  <c r="X1764" i="5" s="1"/>
  <c r="E1765" i="5"/>
  <c r="X1765" i="5" s="1"/>
  <c r="E1766" i="5"/>
  <c r="X1766" i="5" s="1"/>
  <c r="E1767" i="5"/>
  <c r="X1767" i="5" s="1"/>
  <c r="E1768" i="5"/>
  <c r="E1769" i="5"/>
  <c r="X1769" i="5" s="1"/>
  <c r="E1770" i="5"/>
  <c r="X1770" i="5" s="1"/>
  <c r="E1771" i="5"/>
  <c r="X1771" i="5" s="1"/>
  <c r="E1772" i="5"/>
  <c r="X1772" i="5" s="1"/>
  <c r="E1773" i="5"/>
  <c r="X1773" i="5" s="1"/>
  <c r="E1774" i="5"/>
  <c r="X1774" i="5" s="1"/>
  <c r="E1775" i="5"/>
  <c r="X1775" i="5" s="1"/>
  <c r="E1776" i="5"/>
  <c r="E1777" i="5"/>
  <c r="E1778" i="5"/>
  <c r="X1778" i="5" s="1"/>
  <c r="E1779" i="5"/>
  <c r="X1779" i="5" s="1"/>
  <c r="E1780" i="5"/>
  <c r="X1780" i="5" s="1"/>
  <c r="E1781" i="5"/>
  <c r="X1781" i="5" s="1"/>
  <c r="E1782" i="5"/>
  <c r="X1782" i="5" s="1"/>
  <c r="E1783" i="5"/>
  <c r="X1783" i="5" s="1"/>
  <c r="E1784" i="5"/>
  <c r="E1785" i="5"/>
  <c r="X1785" i="5" s="1"/>
  <c r="E1786" i="5"/>
  <c r="E1787" i="5"/>
  <c r="X1787" i="5" s="1"/>
  <c r="E1788" i="5"/>
  <c r="X1788" i="5" s="1"/>
  <c r="E1789" i="5"/>
  <c r="X1789" i="5" s="1"/>
  <c r="E1790" i="5"/>
  <c r="X1790" i="5" s="1"/>
  <c r="E1791" i="5"/>
  <c r="X1791" i="5" s="1"/>
  <c r="E1792" i="5"/>
  <c r="E1793" i="5"/>
  <c r="X1793" i="5" s="1"/>
  <c r="E1794" i="5"/>
  <c r="X1794" i="5" s="1"/>
  <c r="E1795" i="5"/>
  <c r="X1795" i="5" s="1"/>
  <c r="E1796" i="5"/>
  <c r="X1796" i="5" s="1"/>
  <c r="E1797" i="5"/>
  <c r="X1797" i="5" s="1"/>
  <c r="E1798" i="5"/>
  <c r="X1798" i="5" s="1"/>
  <c r="E1799" i="5"/>
  <c r="X1799" i="5" s="1"/>
  <c r="E1800" i="5"/>
  <c r="E1801" i="5"/>
  <c r="X1801" i="5" s="1"/>
  <c r="E1802" i="5"/>
  <c r="X1802" i="5" s="1"/>
  <c r="E1803" i="5"/>
  <c r="X1803" i="5" s="1"/>
  <c r="E1804" i="5"/>
  <c r="X1804" i="5" s="1"/>
  <c r="E1805" i="5"/>
  <c r="X1805" i="5" s="1"/>
  <c r="E1806" i="5"/>
  <c r="X1806" i="5" s="1"/>
  <c r="E1807" i="5"/>
  <c r="X1807" i="5" s="1"/>
  <c r="E1808" i="5"/>
  <c r="E1809" i="5"/>
  <c r="X1809" i="5" s="1"/>
  <c r="E1810" i="5"/>
  <c r="X1810" i="5" s="1"/>
  <c r="E1811" i="5"/>
  <c r="X1811" i="5" s="1"/>
  <c r="E1812" i="5"/>
  <c r="X1812" i="5" s="1"/>
  <c r="E1813" i="5"/>
  <c r="X1813" i="5" s="1"/>
  <c r="E1814" i="5"/>
  <c r="X1814" i="5" s="1"/>
  <c r="E1815" i="5"/>
  <c r="X1815" i="5" s="1"/>
  <c r="E1816" i="5"/>
  <c r="E1817" i="5"/>
  <c r="X1817" i="5" s="1"/>
  <c r="E1818" i="5"/>
  <c r="X1818" i="5" s="1"/>
  <c r="E1819" i="5"/>
  <c r="X1819" i="5" s="1"/>
  <c r="E1820" i="5"/>
  <c r="X1820" i="5" s="1"/>
  <c r="E1821" i="5"/>
  <c r="X1821" i="5" s="1"/>
  <c r="E1822" i="5"/>
  <c r="X1822" i="5" s="1"/>
  <c r="E1823" i="5"/>
  <c r="X1823" i="5" s="1"/>
  <c r="E1824" i="5"/>
  <c r="E1825" i="5"/>
  <c r="X1825" i="5" s="1"/>
  <c r="E1826" i="5"/>
  <c r="E1827" i="5"/>
  <c r="X1827" i="5" s="1"/>
  <c r="E1828" i="5"/>
  <c r="X1828" i="5" s="1"/>
  <c r="E1829" i="5"/>
  <c r="X1829" i="5" s="1"/>
  <c r="E1830" i="5"/>
  <c r="X1830" i="5" s="1"/>
  <c r="E1831" i="5"/>
  <c r="X1831" i="5" s="1"/>
  <c r="E1832" i="5"/>
  <c r="E1833" i="5"/>
  <c r="X1833" i="5" s="1"/>
  <c r="E1834" i="5"/>
  <c r="X1834" i="5" s="1"/>
  <c r="E1835" i="5"/>
  <c r="X1835" i="5" s="1"/>
  <c r="E1836" i="5"/>
  <c r="X1836" i="5" s="1"/>
  <c r="E1837" i="5"/>
  <c r="X1837" i="5" s="1"/>
  <c r="E1838" i="5"/>
  <c r="X1838" i="5" s="1"/>
  <c r="E1839" i="5"/>
  <c r="X1839" i="5" s="1"/>
  <c r="E1840" i="5"/>
  <c r="E1841" i="5"/>
  <c r="X1841" i="5" s="1"/>
  <c r="E1842" i="5"/>
  <c r="X1842" i="5" s="1"/>
  <c r="E1843" i="5"/>
  <c r="X1843" i="5" s="1"/>
  <c r="E1844" i="5"/>
  <c r="X1844" i="5" s="1"/>
  <c r="E1845" i="5"/>
  <c r="X1845" i="5" s="1"/>
  <c r="E1846" i="5"/>
  <c r="X1846" i="5" s="1"/>
  <c r="E1847" i="5"/>
  <c r="X1847" i="5" s="1"/>
  <c r="E1848" i="5"/>
  <c r="E1849" i="5"/>
  <c r="E1850" i="5"/>
  <c r="E1851" i="5"/>
  <c r="X1851" i="5" s="1"/>
  <c r="E1852" i="5"/>
  <c r="X1852" i="5" s="1"/>
  <c r="E1853" i="5"/>
  <c r="X1853" i="5" s="1"/>
  <c r="E1854" i="5"/>
  <c r="X1854" i="5" s="1"/>
  <c r="E1855" i="5"/>
  <c r="X1855" i="5" s="1"/>
  <c r="E1856" i="5"/>
  <c r="E1857" i="5"/>
  <c r="X1857" i="5" s="1"/>
  <c r="E1858" i="5"/>
  <c r="E1859" i="5"/>
  <c r="X1859" i="5" s="1"/>
  <c r="E1860" i="5"/>
  <c r="X1860" i="5" s="1"/>
  <c r="E1861" i="5"/>
  <c r="X1861" i="5" s="1"/>
  <c r="E1862" i="5"/>
  <c r="E1863" i="5"/>
  <c r="X1863" i="5" s="1"/>
  <c r="E1864" i="5"/>
  <c r="E1865" i="5"/>
  <c r="X1865" i="5" s="1"/>
  <c r="E1866" i="5"/>
  <c r="E1867" i="5"/>
  <c r="X1867" i="5" s="1"/>
  <c r="E1868" i="5"/>
  <c r="X1868" i="5" s="1"/>
  <c r="E1869" i="5"/>
  <c r="X1869" i="5" s="1"/>
  <c r="E1870" i="5"/>
  <c r="X1870" i="5" s="1"/>
  <c r="E1871" i="5"/>
  <c r="X1871" i="5" s="1"/>
  <c r="E1872" i="5"/>
  <c r="E1873" i="5"/>
  <c r="X1873" i="5" s="1"/>
  <c r="E1874" i="5"/>
  <c r="X1874" i="5" s="1"/>
  <c r="E1875" i="5"/>
  <c r="X1875" i="5" s="1"/>
  <c r="E1876" i="5"/>
  <c r="X1876" i="5" s="1"/>
  <c r="E1877" i="5"/>
  <c r="X1877" i="5" s="1"/>
  <c r="E1878" i="5"/>
  <c r="X1878" i="5" s="1"/>
  <c r="E1879" i="5"/>
  <c r="X1879" i="5" s="1"/>
  <c r="E1880" i="5"/>
  <c r="E1881" i="5"/>
  <c r="X1881" i="5" s="1"/>
  <c r="E1882" i="5"/>
  <c r="X1882" i="5" s="1"/>
  <c r="E1883" i="5"/>
  <c r="X1883" i="5" s="1"/>
  <c r="E1884" i="5"/>
  <c r="X1884" i="5" s="1"/>
  <c r="E1885" i="5"/>
  <c r="X1885" i="5" s="1"/>
  <c r="E1886" i="5"/>
  <c r="X1886" i="5" s="1"/>
  <c r="E1887" i="5"/>
  <c r="X1887" i="5" s="1"/>
  <c r="E1888" i="5"/>
  <c r="E1889" i="5"/>
  <c r="X1889" i="5" s="1"/>
  <c r="E1890" i="5"/>
  <c r="X1890" i="5" s="1"/>
  <c r="E1891" i="5"/>
  <c r="X1891" i="5" s="1"/>
  <c r="E1892" i="5"/>
  <c r="X1892" i="5" s="1"/>
  <c r="E1893" i="5"/>
  <c r="X1893" i="5" s="1"/>
  <c r="E1894" i="5"/>
  <c r="X1894" i="5" s="1"/>
  <c r="E1895" i="5"/>
  <c r="X1895" i="5" s="1"/>
  <c r="E1896" i="5"/>
  <c r="E1897" i="5"/>
  <c r="X1897" i="5" s="1"/>
  <c r="E1898" i="5"/>
  <c r="X1898" i="5" s="1"/>
  <c r="E1899" i="5"/>
  <c r="X1899" i="5" s="1"/>
  <c r="E1900" i="5"/>
  <c r="X1900" i="5" s="1"/>
  <c r="E1901" i="5"/>
  <c r="X1901" i="5" s="1"/>
  <c r="E1902" i="5"/>
  <c r="X1902" i="5" s="1"/>
  <c r="E1903" i="5"/>
  <c r="X1903" i="5" s="1"/>
  <c r="E1904" i="5"/>
  <c r="E1905" i="5"/>
  <c r="X1905" i="5" s="1"/>
  <c r="E1906" i="5"/>
  <c r="X1906" i="5" s="1"/>
  <c r="E1907" i="5"/>
  <c r="X1907" i="5" s="1"/>
  <c r="E1908" i="5"/>
  <c r="X1908" i="5" s="1"/>
  <c r="E1909" i="5"/>
  <c r="X1909" i="5" s="1"/>
  <c r="E1910" i="5"/>
  <c r="X1910" i="5" s="1"/>
  <c r="E1911" i="5"/>
  <c r="X1911" i="5" s="1"/>
  <c r="E1912" i="5"/>
  <c r="E1913" i="5"/>
  <c r="X1913" i="5" s="1"/>
  <c r="E1914" i="5"/>
  <c r="X1914" i="5" s="1"/>
  <c r="E1915" i="5"/>
  <c r="X1915" i="5" s="1"/>
  <c r="E1916" i="5"/>
  <c r="X1916" i="5" s="1"/>
  <c r="E1917" i="5"/>
  <c r="X1917" i="5" s="1"/>
  <c r="E1918" i="5"/>
  <c r="E1919" i="5"/>
  <c r="X1919" i="5" s="1"/>
  <c r="E1920" i="5"/>
  <c r="E1921" i="5"/>
  <c r="X1921" i="5" s="1"/>
  <c r="E1922" i="5"/>
  <c r="X1922" i="5" s="1"/>
  <c r="E1923" i="5"/>
  <c r="X1923" i="5" s="1"/>
  <c r="E1924" i="5"/>
  <c r="X1924" i="5" s="1"/>
  <c r="E1925" i="5"/>
  <c r="X1925" i="5" s="1"/>
  <c r="E1926" i="5"/>
  <c r="X1926" i="5" s="1"/>
  <c r="E1927" i="5"/>
  <c r="X1927" i="5" s="1"/>
  <c r="E1928" i="5"/>
  <c r="E1929" i="5"/>
  <c r="X1929" i="5" s="1"/>
  <c r="E1930" i="5"/>
  <c r="X1930" i="5" s="1"/>
  <c r="E1931" i="5"/>
  <c r="X1931" i="5" s="1"/>
  <c r="E1932" i="5"/>
  <c r="X1932" i="5" s="1"/>
  <c r="E1933" i="5"/>
  <c r="X1933" i="5" s="1"/>
  <c r="E1934" i="5"/>
  <c r="X1934" i="5" s="1"/>
  <c r="E1935" i="5"/>
  <c r="X1935" i="5" s="1"/>
  <c r="E1936" i="5"/>
  <c r="E1937" i="5"/>
  <c r="X1937" i="5" s="1"/>
  <c r="E1938" i="5"/>
  <c r="E1939" i="5"/>
  <c r="X1939" i="5" s="1"/>
  <c r="E1940" i="5"/>
  <c r="X1940" i="5" s="1"/>
  <c r="E1941" i="5"/>
  <c r="X1941" i="5" s="1"/>
  <c r="E1942" i="5"/>
  <c r="X1942" i="5" s="1"/>
  <c r="E1943" i="5"/>
  <c r="X1943" i="5" s="1"/>
  <c r="E1944" i="5"/>
  <c r="E1945" i="5"/>
  <c r="X1945" i="5" s="1"/>
  <c r="E1946" i="5"/>
  <c r="E1947" i="5"/>
  <c r="X1947" i="5" s="1"/>
  <c r="E1948" i="5"/>
  <c r="X1948" i="5" s="1"/>
  <c r="E1949" i="5"/>
  <c r="X1949" i="5" s="1"/>
  <c r="E1950" i="5"/>
  <c r="X1950" i="5" s="1"/>
  <c r="E1951" i="5"/>
  <c r="X1951" i="5" s="1"/>
  <c r="E1952" i="5"/>
  <c r="E1953" i="5"/>
  <c r="X1953" i="5" s="1"/>
  <c r="E1954" i="5"/>
  <c r="E1955" i="5"/>
  <c r="X1955" i="5" s="1"/>
  <c r="E1956" i="5"/>
  <c r="X1956" i="5" s="1"/>
  <c r="E1957" i="5"/>
  <c r="X1957" i="5" s="1"/>
  <c r="E1958" i="5"/>
  <c r="X1958" i="5" s="1"/>
  <c r="E1959" i="5"/>
  <c r="X1959" i="5" s="1"/>
  <c r="E1960" i="5"/>
  <c r="E1961" i="5"/>
  <c r="X1961" i="5" s="1"/>
  <c r="E1962" i="5"/>
  <c r="E1963" i="5"/>
  <c r="X1963" i="5" s="1"/>
  <c r="E1964" i="5"/>
  <c r="X1964" i="5" s="1"/>
  <c r="E1965" i="5"/>
  <c r="X1965" i="5" s="1"/>
  <c r="E1966" i="5"/>
  <c r="X1966" i="5" s="1"/>
  <c r="E1967" i="5"/>
  <c r="X1967" i="5" s="1"/>
  <c r="E1968" i="5"/>
  <c r="E1969" i="5"/>
  <c r="X1969" i="5" s="1"/>
  <c r="E1970" i="5"/>
  <c r="X1970" i="5" s="1"/>
  <c r="E1971" i="5"/>
  <c r="X1971" i="5" s="1"/>
  <c r="E1972" i="5"/>
  <c r="X1972" i="5" s="1"/>
  <c r="E1973" i="5"/>
  <c r="X1973" i="5" s="1"/>
  <c r="E1974" i="5"/>
  <c r="X1974" i="5" s="1"/>
  <c r="E1975" i="5"/>
  <c r="X1975" i="5" s="1"/>
  <c r="E1976" i="5"/>
  <c r="E1977" i="5"/>
  <c r="X1977" i="5" s="1"/>
  <c r="E1978" i="5"/>
  <c r="X1978" i="5" s="1"/>
  <c r="E1979" i="5"/>
  <c r="X1979" i="5" s="1"/>
  <c r="E1980" i="5"/>
  <c r="X1980" i="5" s="1"/>
  <c r="E1981" i="5"/>
  <c r="X1981" i="5" s="1"/>
  <c r="E1982" i="5"/>
  <c r="X1982" i="5" s="1"/>
  <c r="E1983" i="5"/>
  <c r="X1983" i="5" s="1"/>
  <c r="E1984" i="5"/>
  <c r="E1985" i="5"/>
  <c r="X1985" i="5" s="1"/>
  <c r="E1986" i="5"/>
  <c r="X1986" i="5" s="1"/>
  <c r="E1987" i="5"/>
  <c r="X1987" i="5" s="1"/>
  <c r="E1988" i="5"/>
  <c r="X1988" i="5" s="1"/>
  <c r="E1989" i="5"/>
  <c r="X1989" i="5" s="1"/>
  <c r="E1990" i="5"/>
  <c r="X1990" i="5" s="1"/>
  <c r="E1991" i="5"/>
  <c r="X1991" i="5" s="1"/>
  <c r="E1992" i="5"/>
  <c r="E1993" i="5"/>
  <c r="X1993" i="5" s="1"/>
  <c r="E1994" i="5"/>
  <c r="X1994" i="5" s="1"/>
  <c r="E1995" i="5"/>
  <c r="X1995" i="5" s="1"/>
  <c r="E1996" i="5"/>
  <c r="X1996" i="5" s="1"/>
  <c r="E1997" i="5"/>
  <c r="X1997" i="5" s="1"/>
  <c r="E1998" i="5"/>
  <c r="X1998" i="5" s="1"/>
  <c r="E1999" i="5"/>
  <c r="X1999" i="5" s="1"/>
  <c r="E2000" i="5"/>
  <c r="E2001" i="5"/>
  <c r="X2001" i="5" s="1"/>
  <c r="E2002" i="5"/>
  <c r="E2003" i="5"/>
  <c r="X2003" i="5" s="1"/>
  <c r="E2004" i="5"/>
  <c r="X2004" i="5" s="1"/>
  <c r="E2005" i="5"/>
  <c r="X2005" i="5" s="1"/>
  <c r="E2006" i="5"/>
  <c r="X2006" i="5" s="1"/>
  <c r="E2007" i="5"/>
  <c r="X2007" i="5" s="1"/>
  <c r="E2008" i="5"/>
  <c r="E2009" i="5"/>
  <c r="X2009" i="5" s="1"/>
  <c r="E2010" i="5"/>
  <c r="X2010" i="5" s="1"/>
  <c r="E2011" i="5"/>
  <c r="X2011" i="5" s="1"/>
  <c r="E2012" i="5"/>
  <c r="X2012" i="5" s="1"/>
  <c r="E2013" i="5"/>
  <c r="X2013" i="5" s="1"/>
  <c r="E2014" i="5"/>
  <c r="X2014" i="5" s="1"/>
  <c r="E2015" i="5"/>
  <c r="X2015" i="5" s="1"/>
  <c r="E2016" i="5"/>
  <c r="E2017" i="5"/>
  <c r="X2017" i="5" s="1"/>
  <c r="E2018" i="5"/>
  <c r="X2018" i="5" s="1"/>
  <c r="E2019" i="5"/>
  <c r="X2019" i="5" s="1"/>
  <c r="E2020" i="5"/>
  <c r="X2020" i="5" s="1"/>
  <c r="E2021" i="5"/>
  <c r="X2021" i="5" s="1"/>
  <c r="E2022" i="5"/>
  <c r="E2023" i="5"/>
  <c r="X2023" i="5" s="1"/>
  <c r="E2024" i="5"/>
  <c r="X2024" i="5" s="1"/>
  <c r="E2025" i="5"/>
  <c r="X2025" i="5" s="1"/>
  <c r="E2026" i="5"/>
  <c r="X2026" i="5" s="1"/>
  <c r="E2027" i="5"/>
  <c r="X2027" i="5" s="1"/>
  <c r="E2028" i="5"/>
  <c r="X2028" i="5" s="1"/>
  <c r="E2029" i="5"/>
  <c r="X2029" i="5" s="1"/>
  <c r="E2030" i="5"/>
  <c r="E2031" i="5"/>
  <c r="X2031" i="5" s="1"/>
  <c r="E2032" i="5"/>
  <c r="E2033" i="5"/>
  <c r="X2033" i="5" s="1"/>
  <c r="E2034" i="5"/>
  <c r="E2035" i="5"/>
  <c r="X2035" i="5" s="1"/>
  <c r="E2036" i="5"/>
  <c r="X2036" i="5" s="1"/>
  <c r="E2037" i="5"/>
  <c r="X2037" i="5" s="1"/>
  <c r="E2038" i="5"/>
  <c r="E2039" i="5"/>
  <c r="X2039" i="5" s="1"/>
  <c r="E2040" i="5"/>
  <c r="E2041" i="5"/>
  <c r="X2041" i="5" s="1"/>
  <c r="E2042" i="5"/>
  <c r="E2043" i="5"/>
  <c r="X2043" i="5" s="1"/>
  <c r="E2044" i="5"/>
  <c r="X2044" i="5" s="1"/>
  <c r="E2045" i="5"/>
  <c r="X2045" i="5" s="1"/>
  <c r="E2046" i="5"/>
  <c r="X2046" i="5" s="1"/>
  <c r="E2047" i="5"/>
  <c r="X2047" i="5" s="1"/>
  <c r="E2048" i="5"/>
  <c r="E2049" i="5"/>
  <c r="X2049" i="5" s="1"/>
  <c r="E2050" i="5"/>
  <c r="E2051" i="5"/>
  <c r="X2051" i="5" s="1"/>
  <c r="E2052" i="5"/>
  <c r="X2052" i="5" s="1"/>
  <c r="E2053" i="5"/>
  <c r="X2053" i="5" s="1"/>
  <c r="E2054" i="5"/>
  <c r="X2054" i="5" s="1"/>
  <c r="E2055" i="5"/>
  <c r="X2055" i="5" s="1"/>
  <c r="E2056" i="5"/>
  <c r="X2056" i="5" s="1"/>
  <c r="E2057" i="5"/>
  <c r="X2057" i="5" s="1"/>
  <c r="E2058" i="5"/>
  <c r="E2059" i="5"/>
  <c r="X2059" i="5" s="1"/>
  <c r="E2060" i="5"/>
  <c r="X2060" i="5" s="1"/>
  <c r="E2061" i="5"/>
  <c r="X2061" i="5" s="1"/>
  <c r="E2062" i="5"/>
  <c r="X2062" i="5" s="1"/>
  <c r="E2063" i="5"/>
  <c r="X2063" i="5" s="1"/>
  <c r="E2064" i="5"/>
  <c r="E2065" i="5"/>
  <c r="X2065" i="5" s="1"/>
  <c r="E2066" i="5"/>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E2089" i="5"/>
  <c r="X2089" i="5" s="1"/>
  <c r="E2090" i="5"/>
  <c r="E2091" i="5"/>
  <c r="X2091" i="5" s="1"/>
  <c r="E2092" i="5"/>
  <c r="X2092" i="5" s="1"/>
  <c r="E2093" i="5"/>
  <c r="X2093" i="5" s="1"/>
  <c r="E2094" i="5"/>
  <c r="X2094" i="5" s="1"/>
  <c r="E2095" i="5"/>
  <c r="X2095" i="5" s="1"/>
  <c r="E2096" i="5"/>
  <c r="E2097" i="5"/>
  <c r="X2097" i="5" s="1"/>
  <c r="E2098" i="5"/>
  <c r="E2099" i="5"/>
  <c r="X2099" i="5" s="1"/>
  <c r="E2100" i="5"/>
  <c r="X2100" i="5" s="1"/>
  <c r="E2101" i="5"/>
  <c r="X2101" i="5" s="1"/>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E2115" i="5"/>
  <c r="X2115" i="5" s="1"/>
  <c r="E2116" i="5"/>
  <c r="X2116" i="5" s="1"/>
  <c r="E2117" i="5"/>
  <c r="X2117" i="5" s="1"/>
  <c r="E2118" i="5"/>
  <c r="X2118" i="5" s="1"/>
  <c r="E2119" i="5"/>
  <c r="X2119" i="5" s="1"/>
  <c r="E2120" i="5"/>
  <c r="E2121" i="5"/>
  <c r="X2121" i="5" s="1"/>
  <c r="E2122" i="5"/>
  <c r="X2122" i="5" s="1"/>
  <c r="E2123" i="5"/>
  <c r="X2123" i="5" s="1"/>
  <c r="E2124" i="5"/>
  <c r="X2124" i="5" s="1"/>
  <c r="E2125" i="5"/>
  <c r="X2125" i="5" s="1"/>
  <c r="E2126" i="5"/>
  <c r="X2126" i="5" s="1"/>
  <c r="E2127" i="5"/>
  <c r="X2127" i="5" s="1"/>
  <c r="E2128" i="5"/>
  <c r="E2129" i="5"/>
  <c r="X2129" i="5" s="1"/>
  <c r="E2130" i="5"/>
  <c r="X2130" i="5" s="1"/>
  <c r="E2131" i="5"/>
  <c r="X2131" i="5" s="1"/>
  <c r="E2132" i="5"/>
  <c r="X2132" i="5" s="1"/>
  <c r="E2133" i="5"/>
  <c r="X2133" i="5" s="1"/>
  <c r="E2134" i="5"/>
  <c r="X2134" i="5" s="1"/>
  <c r="E2135" i="5"/>
  <c r="X2135" i="5" s="1"/>
  <c r="E2136" i="5"/>
  <c r="E2137" i="5"/>
  <c r="X2137" i="5" s="1"/>
  <c r="E2138" i="5"/>
  <c r="X2138" i="5" s="1"/>
  <c r="E2139" i="5"/>
  <c r="X2139" i="5" s="1"/>
  <c r="E2140" i="5"/>
  <c r="X2140" i="5" s="1"/>
  <c r="E2141" i="5"/>
  <c r="X2141" i="5" s="1"/>
  <c r="E2142" i="5"/>
  <c r="X2142" i="5" s="1"/>
  <c r="E2143" i="5"/>
  <c r="X2143" i="5" s="1"/>
  <c r="E2144" i="5"/>
  <c r="E2145" i="5"/>
  <c r="X2145" i="5" s="1"/>
  <c r="E2146" i="5"/>
  <c r="E2147" i="5"/>
  <c r="X2147" i="5" s="1"/>
  <c r="E2148" i="5"/>
  <c r="X2148" i="5" s="1"/>
  <c r="E2149" i="5"/>
  <c r="X2149" i="5" s="1"/>
  <c r="E2150" i="5"/>
  <c r="X2150" i="5" s="1"/>
  <c r="E2151" i="5"/>
  <c r="X2151" i="5" s="1"/>
  <c r="E2152" i="5"/>
  <c r="E2153" i="5"/>
  <c r="X2153" i="5" s="1"/>
  <c r="E2154" i="5"/>
  <c r="E2155" i="5"/>
  <c r="X2155" i="5" s="1"/>
  <c r="E2156" i="5"/>
  <c r="X2156" i="5" s="1"/>
  <c r="E2157" i="5"/>
  <c r="X2157" i="5" s="1"/>
  <c r="E2158" i="5"/>
  <c r="X2158" i="5" s="1"/>
  <c r="E2159" i="5"/>
  <c r="X2159" i="5" s="1"/>
  <c r="E2160" i="5"/>
  <c r="E2161" i="5"/>
  <c r="X2161" i="5" s="1"/>
  <c r="E2162" i="5"/>
  <c r="X2162" i="5" s="1"/>
  <c r="E2163" i="5"/>
  <c r="X2163" i="5" s="1"/>
  <c r="E2164" i="5"/>
  <c r="X2164" i="5" s="1"/>
  <c r="E2165" i="5"/>
  <c r="X2165" i="5" s="1"/>
  <c r="E2166" i="5"/>
  <c r="X2166" i="5" s="1"/>
  <c r="E2167" i="5"/>
  <c r="X2167" i="5" s="1"/>
  <c r="E2168" i="5"/>
  <c r="E2169" i="5"/>
  <c r="X2169" i="5" s="1"/>
  <c r="E2170" i="5"/>
  <c r="X2170" i="5" s="1"/>
  <c r="E2171" i="5"/>
  <c r="X2171" i="5" s="1"/>
  <c r="E2172" i="5"/>
  <c r="X2172" i="5" s="1"/>
  <c r="E2173" i="5"/>
  <c r="X2173" i="5" s="1"/>
  <c r="E2174" i="5"/>
  <c r="X2174" i="5" s="1"/>
  <c r="E2175" i="5"/>
  <c r="X2175" i="5" s="1"/>
  <c r="E2176" i="5"/>
  <c r="E2177" i="5"/>
  <c r="X2177" i="5" s="1"/>
  <c r="E2178" i="5"/>
  <c r="X2178" i="5" s="1"/>
  <c r="E2179" i="5"/>
  <c r="X2179" i="5" s="1"/>
  <c r="E2180" i="5"/>
  <c r="X2180" i="5" s="1"/>
  <c r="E2181" i="5"/>
  <c r="X2181" i="5" s="1"/>
  <c r="E2182" i="5"/>
  <c r="X2182" i="5" s="1"/>
  <c r="E2183" i="5"/>
  <c r="X2183" i="5" s="1"/>
  <c r="E2184" i="5"/>
  <c r="E2185" i="5"/>
  <c r="X2185" i="5" s="1"/>
  <c r="E2186" i="5"/>
  <c r="X2186" i="5" s="1"/>
  <c r="E2187" i="5"/>
  <c r="X2187" i="5" s="1"/>
  <c r="E2188" i="5"/>
  <c r="X2188" i="5" s="1"/>
  <c r="E2189" i="5"/>
  <c r="X2189" i="5" s="1"/>
  <c r="E2190" i="5"/>
  <c r="X2190" i="5" s="1"/>
  <c r="E2191" i="5"/>
  <c r="X2191" i="5" s="1"/>
  <c r="E2192" i="5"/>
  <c r="E2193" i="5"/>
  <c r="X2193" i="5" s="1"/>
  <c r="E2194" i="5"/>
  <c r="X2194" i="5" s="1"/>
  <c r="E2195" i="5"/>
  <c r="X2195" i="5" s="1"/>
  <c r="E2196" i="5"/>
  <c r="X2196" i="5" s="1"/>
  <c r="E2197" i="5"/>
  <c r="X2197" i="5" s="1"/>
  <c r="E2198" i="5"/>
  <c r="X2198" i="5" s="1"/>
  <c r="E2199" i="5"/>
  <c r="X2199" i="5" s="1"/>
  <c r="E2200" i="5"/>
  <c r="E2201" i="5"/>
  <c r="X2201" i="5" s="1"/>
  <c r="E2202" i="5"/>
  <c r="X2202" i="5" s="1"/>
  <c r="E2203" i="5"/>
  <c r="X2203" i="5" s="1"/>
  <c r="E2204" i="5"/>
  <c r="X2204" i="5" s="1"/>
  <c r="E2205" i="5"/>
  <c r="X2205" i="5" s="1"/>
  <c r="E2206" i="5"/>
  <c r="X2206" i="5" s="1"/>
  <c r="E2207" i="5"/>
  <c r="X2207" i="5" s="1"/>
  <c r="E2208" i="5"/>
  <c r="E2209" i="5"/>
  <c r="X2209" i="5" s="1"/>
  <c r="E2210" i="5"/>
  <c r="X2210" i="5" s="1"/>
  <c r="E2211" i="5"/>
  <c r="X2211" i="5" s="1"/>
  <c r="E2212" i="5"/>
  <c r="X2212" i="5" s="1"/>
  <c r="E2213" i="5"/>
  <c r="X2213" i="5" s="1"/>
  <c r="E2214" i="5"/>
  <c r="X2214" i="5" s="1"/>
  <c r="E2215" i="5"/>
  <c r="X2215" i="5" s="1"/>
  <c r="E2216" i="5"/>
  <c r="E2217" i="5"/>
  <c r="X2217" i="5" s="1"/>
  <c r="E2218" i="5"/>
  <c r="X2218" i="5" s="1"/>
  <c r="E2219" i="5"/>
  <c r="X2219" i="5" s="1"/>
  <c r="E2220" i="5"/>
  <c r="X2220" i="5" s="1"/>
  <c r="E2221" i="5"/>
  <c r="X2221" i="5" s="1"/>
  <c r="E2222" i="5"/>
  <c r="X2222" i="5" s="1"/>
  <c r="E2223" i="5"/>
  <c r="X2223" i="5" s="1"/>
  <c r="E2224" i="5"/>
  <c r="E2225" i="5"/>
  <c r="X2225" i="5" s="1"/>
  <c r="E2226" i="5"/>
  <c r="X2226" i="5" s="1"/>
  <c r="E2227" i="5"/>
  <c r="X2227" i="5" s="1"/>
  <c r="E2228" i="5"/>
  <c r="X2228" i="5" s="1"/>
  <c r="E2229" i="5"/>
  <c r="X2229" i="5" s="1"/>
  <c r="E2230" i="5"/>
  <c r="X2230" i="5" s="1"/>
  <c r="E2231" i="5"/>
  <c r="X2231" i="5" s="1"/>
  <c r="E2232" i="5"/>
  <c r="E2233" i="5"/>
  <c r="X2233" i="5" s="1"/>
  <c r="E2234" i="5"/>
  <c r="E2235" i="5"/>
  <c r="X2235" i="5" s="1"/>
  <c r="E2236" i="5"/>
  <c r="X2236" i="5" s="1"/>
  <c r="E2237" i="5"/>
  <c r="X2237" i="5" s="1"/>
  <c r="E2238" i="5"/>
  <c r="X2238" i="5" s="1"/>
  <c r="E2239" i="5"/>
  <c r="X2239" i="5" s="1"/>
  <c r="E2240" i="5"/>
  <c r="E2241" i="5"/>
  <c r="X2241" i="5" s="1"/>
  <c r="E2242" i="5"/>
  <c r="X2242" i="5" s="1"/>
  <c r="E2243" i="5"/>
  <c r="X2243" i="5" s="1"/>
  <c r="E2244" i="5"/>
  <c r="X2244" i="5" s="1"/>
  <c r="E2245" i="5"/>
  <c r="X2245" i="5" s="1"/>
  <c r="E2246" i="5"/>
  <c r="X2246" i="5" s="1"/>
  <c r="E2247" i="5"/>
  <c r="X2247" i="5" s="1"/>
  <c r="E2248" i="5"/>
  <c r="E2249" i="5"/>
  <c r="X2249" i="5" s="1"/>
  <c r="E2250" i="5"/>
  <c r="X2250" i="5" s="1"/>
  <c r="E2251" i="5"/>
  <c r="X2251" i="5" s="1"/>
  <c r="E2252" i="5"/>
  <c r="X2252" i="5" s="1"/>
  <c r="E2253" i="5"/>
  <c r="X2253" i="5" s="1"/>
  <c r="E2254" i="5"/>
  <c r="X2254" i="5" s="1"/>
  <c r="E2255" i="5"/>
  <c r="X2255" i="5" s="1"/>
  <c r="E2256" i="5"/>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E2273" i="5"/>
  <c r="X2273" i="5" s="1"/>
  <c r="E2274" i="5"/>
  <c r="X2274" i="5" s="1"/>
  <c r="E2275" i="5"/>
  <c r="X2275" i="5" s="1"/>
  <c r="E2276" i="5"/>
  <c r="X2276" i="5" s="1"/>
  <c r="E2277" i="5"/>
  <c r="X2277" i="5" s="1"/>
  <c r="E2278" i="5"/>
  <c r="X2278" i="5" s="1"/>
  <c r="E2279" i="5"/>
  <c r="X2279" i="5" s="1"/>
  <c r="E2280" i="5"/>
  <c r="E2281" i="5"/>
  <c r="X2281" i="5" s="1"/>
  <c r="E2282" i="5"/>
  <c r="X2282" i="5" s="1"/>
  <c r="E2283" i="5"/>
  <c r="X2283" i="5" s="1"/>
  <c r="E2284" i="5"/>
  <c r="X2284" i="5" s="1"/>
  <c r="E2285" i="5"/>
  <c r="X2285" i="5" s="1"/>
  <c r="E2286" i="5"/>
  <c r="X2286" i="5" s="1"/>
  <c r="E2287" i="5"/>
  <c r="X2287" i="5" s="1"/>
  <c r="E2288" i="5"/>
  <c r="E2289" i="5"/>
  <c r="X2289" i="5" s="1"/>
  <c r="E2290" i="5"/>
  <c r="X2290" i="5" s="1"/>
  <c r="E2291" i="5"/>
  <c r="X2291" i="5" s="1"/>
  <c r="E2292" i="5"/>
  <c r="X2292" i="5" s="1"/>
  <c r="E2293" i="5"/>
  <c r="X2293" i="5" s="1"/>
  <c r="E2294" i="5"/>
  <c r="X2294" i="5" s="1"/>
  <c r="E2295" i="5"/>
  <c r="X2295" i="5" s="1"/>
  <c r="E2296" i="5"/>
  <c r="E2297" i="5"/>
  <c r="X2297" i="5" s="1"/>
  <c r="E2298" i="5"/>
  <c r="X2298" i="5" s="1"/>
  <c r="E2299" i="5"/>
  <c r="X2299" i="5" s="1"/>
  <c r="E2300" i="5"/>
  <c r="X2300" i="5" s="1"/>
  <c r="E2301" i="5"/>
  <c r="X2301" i="5" s="1"/>
  <c r="E2302" i="5"/>
  <c r="X2302" i="5" s="1"/>
  <c r="E2303" i="5"/>
  <c r="X2303" i="5" s="1"/>
  <c r="E2304" i="5"/>
  <c r="E2305" i="5"/>
  <c r="X2305" i="5" s="1"/>
  <c r="E2306" i="5"/>
  <c r="X2306" i="5" s="1"/>
  <c r="E2307" i="5"/>
  <c r="X2307" i="5" s="1"/>
  <c r="E2308" i="5"/>
  <c r="X2308" i="5" s="1"/>
  <c r="E2309" i="5"/>
  <c r="X2309" i="5" s="1"/>
  <c r="E2310" i="5"/>
  <c r="X2310" i="5" s="1"/>
  <c r="E2311" i="5"/>
  <c r="X2311" i="5" s="1"/>
  <c r="E2312" i="5"/>
  <c r="E2313" i="5"/>
  <c r="X2313" i="5" s="1"/>
  <c r="E2314" i="5"/>
  <c r="X2314" i="5" s="1"/>
  <c r="E2315" i="5"/>
  <c r="X2315" i="5" s="1"/>
  <c r="E2316" i="5"/>
  <c r="X2316" i="5" s="1"/>
  <c r="E2317" i="5"/>
  <c r="X2317" i="5" s="1"/>
  <c r="E2318" i="5"/>
  <c r="E2319" i="5"/>
  <c r="X2319" i="5" s="1"/>
  <c r="E2320" i="5"/>
  <c r="E2321" i="5"/>
  <c r="X2321" i="5" s="1"/>
  <c r="E2322" i="5"/>
  <c r="X2322" i="5" s="1"/>
  <c r="E2323" i="5"/>
  <c r="X2323" i="5" s="1"/>
  <c r="E2324" i="5"/>
  <c r="X2324" i="5" s="1"/>
  <c r="E2325" i="5"/>
  <c r="X2325" i="5" s="1"/>
  <c r="E2326" i="5"/>
  <c r="X2326" i="5" s="1"/>
  <c r="E2327" i="5"/>
  <c r="X2327" i="5" s="1"/>
  <c r="E2328" i="5"/>
  <c r="E2329" i="5"/>
  <c r="X2329" i="5" s="1"/>
  <c r="E2330" i="5"/>
  <c r="E2331" i="5"/>
  <c r="X2331" i="5" s="1"/>
  <c r="E2332" i="5"/>
  <c r="X2332" i="5" s="1"/>
  <c r="E2333" i="5"/>
  <c r="X2333" i="5" s="1"/>
  <c r="E2334" i="5"/>
  <c r="X2334" i="5" s="1"/>
  <c r="E2335" i="5"/>
  <c r="X2335" i="5" s="1"/>
  <c r="E2336" i="5"/>
  <c r="E2337" i="5"/>
  <c r="X2337" i="5" s="1"/>
  <c r="E2338" i="5"/>
  <c r="X2338" i="5" s="1"/>
  <c r="E2339" i="5"/>
  <c r="X2339" i="5" s="1"/>
  <c r="E2340" i="5"/>
  <c r="X2340" i="5" s="1"/>
  <c r="E2341" i="5"/>
  <c r="X2341" i="5" s="1"/>
  <c r="E2342" i="5"/>
  <c r="X2342" i="5" s="1"/>
  <c r="E2343" i="5"/>
  <c r="X2343" i="5" s="1"/>
  <c r="E2344" i="5"/>
  <c r="E2345" i="5"/>
  <c r="X2345" i="5" s="1"/>
  <c r="E2346" i="5"/>
  <c r="X2346" i="5" s="1"/>
  <c r="E2347" i="5"/>
  <c r="X2347" i="5" s="1"/>
  <c r="E2348" i="5"/>
  <c r="X2348" i="5" s="1"/>
  <c r="E2349" i="5"/>
  <c r="X2349" i="5" s="1"/>
  <c r="E2350" i="5"/>
  <c r="X2350" i="5" s="1"/>
  <c r="E2351" i="5"/>
  <c r="X2351" i="5" s="1"/>
  <c r="E2352" i="5"/>
  <c r="E2353" i="5"/>
  <c r="X2353" i="5" s="1"/>
  <c r="E2354" i="5"/>
  <c r="X2354" i="5" s="1"/>
  <c r="E2355" i="5"/>
  <c r="X2355" i="5" s="1"/>
  <c r="E2356" i="5"/>
  <c r="X2356" i="5" s="1"/>
  <c r="E2357" i="5"/>
  <c r="X2357" i="5" s="1"/>
  <c r="E2358" i="5"/>
  <c r="X2358" i="5" s="1"/>
  <c r="E2359" i="5"/>
  <c r="X2359" i="5" s="1"/>
  <c r="E2360" i="5"/>
  <c r="E2361" i="5"/>
  <c r="X2361" i="5" s="1"/>
  <c r="E2362" i="5"/>
  <c r="E2363" i="5"/>
  <c r="X2363" i="5" s="1"/>
  <c r="E2364" i="5"/>
  <c r="X2364" i="5" s="1"/>
  <c r="E2365" i="5"/>
  <c r="X2365" i="5" s="1"/>
  <c r="E2366" i="5"/>
  <c r="X2366" i="5" s="1"/>
  <c r="E2367" i="5"/>
  <c r="X2367" i="5" s="1"/>
  <c r="E2368" i="5"/>
  <c r="E2369" i="5"/>
  <c r="X2369" i="5" s="1"/>
  <c r="E2370" i="5"/>
  <c r="E2371" i="5"/>
  <c r="X2371" i="5" s="1"/>
  <c r="E2372" i="5"/>
  <c r="X2372" i="5" s="1"/>
  <c r="E2373" i="5"/>
  <c r="X2373" i="5" s="1"/>
  <c r="E2374" i="5"/>
  <c r="X2374" i="5" s="1"/>
  <c r="E2375" i="5"/>
  <c r="X2375" i="5" s="1"/>
  <c r="E2376" i="5"/>
  <c r="E2377" i="5"/>
  <c r="X2377" i="5" s="1"/>
  <c r="E2378" i="5"/>
  <c r="E2379" i="5"/>
  <c r="X2379" i="5" s="1"/>
  <c r="E2380" i="5"/>
  <c r="X2380" i="5" s="1"/>
  <c r="E2381" i="5"/>
  <c r="X2381" i="5" s="1"/>
  <c r="E2382" i="5"/>
  <c r="X2382" i="5" s="1"/>
  <c r="E2383" i="5"/>
  <c r="X2383" i="5" s="1"/>
  <c r="E2384" i="5"/>
  <c r="E2385" i="5"/>
  <c r="X2385" i="5" s="1"/>
  <c r="E2386" i="5"/>
  <c r="X2386" i="5" s="1"/>
  <c r="E2387" i="5"/>
  <c r="X2387" i="5" s="1"/>
  <c r="E2388" i="5"/>
  <c r="X2388" i="5" s="1"/>
  <c r="E2389" i="5"/>
  <c r="X2389" i="5" s="1"/>
  <c r="E2390" i="5"/>
  <c r="X2390" i="5" s="1"/>
  <c r="E2391" i="5"/>
  <c r="X2391" i="5" s="1"/>
  <c r="E2392" i="5"/>
  <c r="E2393" i="5"/>
  <c r="X2393" i="5" s="1"/>
  <c r="E2394" i="5"/>
  <c r="X2394" i="5" s="1"/>
  <c r="E2395" i="5"/>
  <c r="X2395" i="5" s="1"/>
  <c r="E2396" i="5"/>
  <c r="X2396" i="5" s="1"/>
  <c r="E2397" i="5"/>
  <c r="X2397" i="5" s="1"/>
  <c r="E2398" i="5"/>
  <c r="X2398" i="5" s="1"/>
  <c r="E2399" i="5"/>
  <c r="X2399" i="5" s="1"/>
  <c r="E2400" i="5"/>
  <c r="E2401" i="5"/>
  <c r="X2401" i="5" s="1"/>
  <c r="E2402" i="5"/>
  <c r="E2403" i="5"/>
  <c r="X2403" i="5" s="1"/>
  <c r="E2404" i="5"/>
  <c r="X2404" i="5" s="1"/>
  <c r="E2405" i="5"/>
  <c r="X2405" i="5" s="1"/>
  <c r="E2406" i="5"/>
  <c r="X2406" i="5" s="1"/>
  <c r="E2407" i="5"/>
  <c r="X2407" i="5" s="1"/>
  <c r="E2408" i="5"/>
  <c r="E2409" i="5"/>
  <c r="X2409" i="5" s="1"/>
  <c r="E2410" i="5"/>
  <c r="X2410" i="5" s="1"/>
  <c r="E2411" i="5"/>
  <c r="X2411" i="5" s="1"/>
  <c r="E2412" i="5"/>
  <c r="X2412" i="5" s="1"/>
  <c r="E2413" i="5"/>
  <c r="X2413" i="5" s="1"/>
  <c r="E2414" i="5"/>
  <c r="X2414" i="5" s="1"/>
  <c r="E2415" i="5"/>
  <c r="X2415" i="5" s="1"/>
  <c r="E2416" i="5"/>
  <c r="E2417" i="5"/>
  <c r="E2418" i="5"/>
  <c r="E2419" i="5"/>
  <c r="X2419" i="5" s="1"/>
  <c r="E2420" i="5"/>
  <c r="X2420" i="5" s="1"/>
  <c r="E2421" i="5"/>
  <c r="X2421" i="5" s="1"/>
  <c r="E2422" i="5"/>
  <c r="X2422" i="5" s="1"/>
  <c r="E2423" i="5"/>
  <c r="X2423" i="5" s="1"/>
  <c r="E2424" i="5"/>
  <c r="E2425" i="5"/>
  <c r="X2425" i="5" s="1"/>
  <c r="E2426" i="5"/>
  <c r="E2427" i="5"/>
  <c r="X2427" i="5" s="1"/>
  <c r="E2428" i="5"/>
  <c r="X2428" i="5" s="1"/>
  <c r="E2429" i="5"/>
  <c r="X2429" i="5" s="1"/>
  <c r="E2430" i="5"/>
  <c r="X2430" i="5" s="1"/>
  <c r="E2431" i="5"/>
  <c r="X2431" i="5" s="1"/>
  <c r="E2432" i="5"/>
  <c r="E2433" i="5"/>
  <c r="X2433" i="5" s="1"/>
  <c r="E2434" i="5"/>
  <c r="E2435" i="5"/>
  <c r="X2435" i="5" s="1"/>
  <c r="E2436" i="5"/>
  <c r="X2436" i="5" s="1"/>
  <c r="E2437" i="5"/>
  <c r="X2437" i="5" s="1"/>
  <c r="E2438" i="5"/>
  <c r="X2438" i="5" s="1"/>
  <c r="E2439" i="5"/>
  <c r="X2439" i="5" s="1"/>
  <c r="E2440" i="5"/>
  <c r="E2441" i="5"/>
  <c r="X2441" i="5" s="1"/>
  <c r="E2442" i="5"/>
  <c r="X2442" i="5" s="1"/>
  <c r="E2443" i="5"/>
  <c r="X2443" i="5" s="1"/>
  <c r="E2444" i="5"/>
  <c r="X2444" i="5" s="1"/>
  <c r="E2445" i="5"/>
  <c r="X2445" i="5" s="1"/>
  <c r="E2446" i="5"/>
  <c r="X2446" i="5" s="1"/>
  <c r="E2447" i="5"/>
  <c r="X2447" i="5" s="1"/>
  <c r="E2448" i="5"/>
  <c r="E2449" i="5"/>
  <c r="X2449" i="5" s="1"/>
  <c r="E2450" i="5"/>
  <c r="E2451" i="5"/>
  <c r="X2451" i="5" s="1"/>
  <c r="E2452" i="5"/>
  <c r="X2452" i="5" s="1"/>
  <c r="E2453" i="5"/>
  <c r="X2453" i="5" s="1"/>
  <c r="E2454" i="5"/>
  <c r="X2454" i="5" s="1"/>
  <c r="E2455" i="5"/>
  <c r="X2455" i="5" s="1"/>
  <c r="E2456" i="5"/>
  <c r="E2457" i="5"/>
  <c r="X2457" i="5" s="1"/>
  <c r="E2458" i="5"/>
  <c r="X2458" i="5" s="1"/>
  <c r="E2459" i="5"/>
  <c r="X2459" i="5" s="1"/>
  <c r="E2460" i="5"/>
  <c r="X2460" i="5" s="1"/>
  <c r="E2461" i="5"/>
  <c r="X2461" i="5" s="1"/>
  <c r="E2462" i="5"/>
  <c r="X2462" i="5" s="1"/>
  <c r="E2463" i="5"/>
  <c r="X2463" i="5" s="1"/>
  <c r="E2464" i="5"/>
  <c r="E2465" i="5"/>
  <c r="X2465" i="5" s="1"/>
  <c r="E2466" i="5"/>
  <c r="X2466" i="5" s="1"/>
  <c r="E2467" i="5"/>
  <c r="X2467" i="5" s="1"/>
  <c r="E2468" i="5"/>
  <c r="X2468" i="5" s="1"/>
  <c r="E2469" i="5"/>
  <c r="X2469" i="5" s="1"/>
  <c r="E2470" i="5"/>
  <c r="X2470" i="5" s="1"/>
  <c r="E2471" i="5"/>
  <c r="X2471" i="5" s="1"/>
  <c r="E2472" i="5"/>
  <c r="E2473" i="5"/>
  <c r="X2473" i="5" s="1"/>
  <c r="E2474" i="5"/>
  <c r="X2474" i="5" s="1"/>
  <c r="E2475" i="5"/>
  <c r="X2475" i="5" s="1"/>
  <c r="E2476" i="5"/>
  <c r="X2476" i="5" s="1"/>
  <c r="E2477" i="5"/>
  <c r="X2477" i="5" s="1"/>
  <c r="E2478" i="5"/>
  <c r="X2478" i="5" s="1"/>
  <c r="E2479" i="5"/>
  <c r="X2479" i="5" s="1"/>
  <c r="E2480" i="5"/>
  <c r="E2481" i="5"/>
  <c r="X2481" i="5" s="1"/>
  <c r="E2482" i="5"/>
  <c r="X2482" i="5" s="1"/>
  <c r="E2483" i="5"/>
  <c r="X2483" i="5" s="1"/>
  <c r="E2484" i="5"/>
  <c r="X2484" i="5" s="1"/>
  <c r="E2485" i="5"/>
  <c r="X2485" i="5" s="1"/>
  <c r="E2486" i="5"/>
  <c r="X2486" i="5" s="1"/>
  <c r="E2487" i="5"/>
  <c r="X2487" i="5" s="1"/>
  <c r="E2488" i="5"/>
  <c r="E2489" i="5"/>
  <c r="X2489" i="5" s="1"/>
  <c r="E2490" i="5"/>
  <c r="E2491" i="5"/>
  <c r="X2491" i="5" s="1"/>
  <c r="E2492" i="5"/>
  <c r="X2492" i="5" s="1"/>
  <c r="E2493" i="5"/>
  <c r="E2494" i="5"/>
  <c r="E2495" i="5"/>
  <c r="E2496" i="5"/>
  <c r="E2497" i="5"/>
  <c r="E2498" i="5"/>
  <c r="E2499" i="5"/>
  <c r="E2500" i="5"/>
  <c r="E2501" i="5"/>
  <c r="E2502" i="5"/>
  <c r="E2503" i="5"/>
  <c r="E2504" i="5"/>
  <c r="V6"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R25" i="5" s="1"/>
  <c r="V26" i="5"/>
  <c r="V27" i="5"/>
  <c r="V28" i="5"/>
  <c r="V29" i="5"/>
  <c r="V30" i="5"/>
  <c r="V31" i="5"/>
  <c r="V32" i="5"/>
  <c r="V33" i="5"/>
  <c r="R33" i="5" s="1"/>
  <c r="V34" i="5"/>
  <c r="V35" i="5"/>
  <c r="V36" i="5"/>
  <c r="V37" i="5"/>
  <c r="V38" i="5"/>
  <c r="V39" i="5"/>
  <c r="V40" i="5"/>
  <c r="V41" i="5"/>
  <c r="R41" i="5" s="1"/>
  <c r="V42" i="5"/>
  <c r="V43" i="5"/>
  <c r="V44" i="5"/>
  <c r="V45" i="5"/>
  <c r="V46" i="5"/>
  <c r="V47" i="5"/>
  <c r="V48" i="5"/>
  <c r="V49" i="5"/>
  <c r="V50" i="5"/>
  <c r="V51" i="5"/>
  <c r="V52" i="5"/>
  <c r="V53" i="5"/>
  <c r="V54" i="5"/>
  <c r="V55" i="5"/>
  <c r="V56" i="5"/>
  <c r="V57" i="5"/>
  <c r="V58" i="5"/>
  <c r="V59" i="5"/>
  <c r="V60" i="5"/>
  <c r="V61" i="5"/>
  <c r="V62" i="5"/>
  <c r="V63" i="5"/>
  <c r="V64" i="5"/>
  <c r="V65" i="5"/>
  <c r="V66" i="5"/>
  <c r="V67" i="5"/>
  <c r="V68" i="5"/>
  <c r="R68" i="5" s="1"/>
  <c r="V69" i="5"/>
  <c r="R69" i="5" s="1"/>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s="1"/>
  <c r="B56" i="6"/>
  <c r="G56" i="6"/>
  <c r="B55" i="6"/>
  <c r="G55" i="6" s="1"/>
  <c r="B54" i="6"/>
  <c r="G54" i="6" s="1"/>
  <c r="B17" i="6"/>
  <c r="B16" i="6"/>
  <c r="F21" i="6" s="1"/>
  <c r="B15" i="6"/>
  <c r="G15" i="6" s="1"/>
  <c r="H15" i="6" s="1"/>
  <c r="B14" i="6"/>
  <c r="G14" i="6"/>
  <c r="H14" i="6" s="1"/>
  <c r="H13" i="6"/>
  <c r="B12" i="6"/>
  <c r="G12" i="6" s="1"/>
  <c r="H12" i="6" s="1"/>
  <c r="B11" i="6"/>
  <c r="G11" i="6" s="1"/>
  <c r="H11" i="6" s="1"/>
  <c r="D11" i="6" s="1"/>
  <c r="G10" i="6"/>
  <c r="H10" i="6" s="1"/>
  <c r="D10" i="6" s="1"/>
  <c r="G9" i="6"/>
  <c r="H9" i="6"/>
  <c r="D9" i="6" s="1"/>
  <c r="B8" i="6"/>
  <c r="G8" i="6" s="1"/>
  <c r="H8" i="6" s="1"/>
  <c r="D8" i="6" s="1"/>
  <c r="B7" i="6"/>
  <c r="G7" i="6" s="1"/>
  <c r="H7" i="6" s="1"/>
  <c r="B6" i="6"/>
  <c r="G6" i="6"/>
  <c r="B5" i="6"/>
  <c r="F6" i="6" s="1"/>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R66" i="5"/>
  <c r="R65" i="5"/>
  <c r="R64" i="5"/>
  <c r="R62" i="5"/>
  <c r="R60" i="5"/>
  <c r="R56" i="5"/>
  <c r="R53" i="5"/>
  <c r="R52" i="5"/>
  <c r="R50" i="5"/>
  <c r="R49" i="5"/>
  <c r="R48" i="5"/>
  <c r="R46" i="5"/>
  <c r="R45" i="5"/>
  <c r="R44" i="5"/>
  <c r="R40" i="5"/>
  <c r="R37" i="5"/>
  <c r="R36" i="5"/>
  <c r="R34" i="5"/>
  <c r="R32" i="5"/>
  <c r="R24" i="5"/>
  <c r="R20" i="5"/>
  <c r="AB18" i="5"/>
  <c r="R6" i="5"/>
  <c r="AB6" i="5"/>
  <c r="B90" i="4"/>
  <c r="H67" i="4"/>
  <c r="P47" i="4"/>
  <c r="P46" i="4"/>
  <c r="P45" i="4"/>
  <c r="P44" i="4"/>
  <c r="P43" i="4"/>
  <c r="Q43" i="4" s="1"/>
  <c r="P41" i="4"/>
  <c r="P40" i="4"/>
  <c r="P39" i="4"/>
  <c r="P38" i="4"/>
  <c r="B38" i="4" s="1"/>
  <c r="B62" i="4" s="1"/>
  <c r="A44" i="6" s="1"/>
  <c r="P37" i="4"/>
  <c r="Q37" i="4" s="1"/>
  <c r="P35" i="4"/>
  <c r="P34" i="4"/>
  <c r="P33" i="4"/>
  <c r="P32" i="4"/>
  <c r="P31" i="4"/>
  <c r="Q31" i="4"/>
  <c r="P29" i="4"/>
  <c r="P28" i="4"/>
  <c r="B28" i="4" s="1"/>
  <c r="P27" i="4"/>
  <c r="P26" i="4"/>
  <c r="D11" i="4"/>
  <c r="A5" i="4"/>
  <c r="Q4" i="5"/>
  <c r="S213"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X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63" i="5"/>
  <c r="I126" i="5"/>
  <c r="H126" i="5"/>
  <c r="H147" i="5"/>
  <c r="I147" i="5"/>
  <c r="F147" i="5"/>
  <c r="R237" i="5"/>
  <c r="F237" i="5"/>
  <c r="J262" i="5"/>
  <c r="AB262" i="5"/>
  <c r="AB298" i="5"/>
  <c r="F451" i="5"/>
  <c r="R453" i="5"/>
  <c r="J453" i="5"/>
  <c r="H453" i="5"/>
  <c r="F453" i="5"/>
  <c r="H107" i="5"/>
  <c r="I107" i="5"/>
  <c r="R125" i="5"/>
  <c r="T1447" i="5"/>
  <c r="AB1447" i="5"/>
  <c r="S1447" i="5"/>
  <c r="R22"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R73" i="5"/>
  <c r="I73" i="5"/>
  <c r="F109" i="5"/>
  <c r="R109" i="5"/>
  <c r="R133" i="5"/>
  <c r="F133" i="5"/>
  <c r="F169" i="5"/>
  <c r="R169" i="5"/>
  <c r="H195" i="5"/>
  <c r="F195" i="5"/>
  <c r="R195" i="5"/>
  <c r="I195" i="5"/>
  <c r="J195" i="5"/>
  <c r="R67" i="5"/>
  <c r="R19" i="5"/>
  <c r="R35" i="5"/>
  <c r="H139" i="5"/>
  <c r="R139" i="5"/>
  <c r="J139" i="5"/>
  <c r="I139" i="5"/>
  <c r="F139" i="5"/>
  <c r="F193" i="5"/>
  <c r="H227" i="5"/>
  <c r="R227" i="5"/>
  <c r="F227" i="5"/>
  <c r="J227" i="5"/>
  <c r="I227"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R51" i="5"/>
  <c r="R77" i="5"/>
  <c r="I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R229" i="5"/>
  <c r="F229" i="5"/>
  <c r="R337" i="5"/>
  <c r="J337" i="5"/>
  <c r="H337" i="5"/>
  <c r="F337" i="5"/>
  <c r="X31" i="5"/>
  <c r="F113" i="5"/>
  <c r="R113" i="5"/>
  <c r="H155" i="5"/>
  <c r="R155" i="5"/>
  <c r="J155" i="5"/>
  <c r="I155" i="5"/>
  <c r="F155" i="5"/>
  <c r="H203" i="5"/>
  <c r="R203" i="5"/>
  <c r="J203" i="5"/>
  <c r="I203" i="5"/>
  <c r="F203" i="5"/>
  <c r="R249" i="5"/>
  <c r="F249" i="5"/>
  <c r="R39" i="5"/>
  <c r="R55"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X55"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R58" i="5"/>
  <c r="X23" i="5"/>
  <c r="AB26" i="5"/>
  <c r="X39" i="5"/>
  <c r="AB22" i="5"/>
  <c r="R47" i="5"/>
  <c r="R63"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82"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4"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AB41" i="5"/>
  <c r="AB4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X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32" i="5"/>
  <c r="X2040" i="5"/>
  <c r="X2048"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B52" i="6" s="1"/>
  <c r="G52" i="6" s="1"/>
  <c r="F27" i="6"/>
  <c r="F68" i="6" s="1"/>
  <c r="F2442" i="5"/>
  <c r="J2442" i="5"/>
  <c r="I2442" i="5"/>
  <c r="H2442" i="5"/>
  <c r="AB2460" i="5"/>
  <c r="F2497" i="5"/>
  <c r="R2497" i="5"/>
  <c r="J2497" i="5"/>
  <c r="I2497" i="5"/>
  <c r="H2497" i="5"/>
  <c r="T2501" i="5"/>
  <c r="S2501" i="5"/>
  <c r="F64" i="6"/>
  <c r="G5" i="6"/>
  <c r="H5" i="6"/>
  <c r="D5" i="6" s="1"/>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B20" i="6"/>
  <c r="B30"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S85"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138" i="5"/>
  <c r="T171" i="5"/>
  <c r="T205" i="5"/>
  <c r="T121" i="5"/>
  <c r="T150" i="5"/>
  <c r="T110"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69" i="5"/>
  <c r="T8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S75" i="5"/>
  <c r="T83" i="5"/>
  <c r="T106" i="5"/>
  <c r="T139" i="5"/>
  <c r="T173" i="5"/>
  <c r="T221" i="5"/>
  <c r="T242" i="5"/>
  <c r="S119" i="5"/>
  <c r="S183" i="5"/>
  <c r="T118" i="5"/>
  <c r="S131" i="5"/>
  <c r="S195" i="5"/>
  <c r="T111" i="5"/>
  <c r="T174" i="5"/>
  <c r="T331"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18" i="5"/>
  <c r="T75" i="5"/>
  <c r="S129" i="5"/>
  <c r="T141" i="5"/>
  <c r="T371" i="5"/>
  <c r="T185" i="5"/>
  <c r="T133" i="5"/>
  <c r="T197" i="5"/>
  <c r="T278" i="5"/>
  <c r="S408" i="5"/>
  <c r="S111" i="5"/>
  <c r="T143" i="5"/>
  <c r="S197" i="5"/>
  <c r="T77" i="5"/>
  <c r="T96" i="5"/>
  <c r="T155" i="5"/>
  <c r="S187" i="5"/>
  <c r="T282"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89" i="5"/>
  <c r="S15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T145" i="5"/>
  <c r="T177" i="5"/>
  <c r="S81" i="5"/>
  <c r="T157" i="5"/>
  <c r="T81" i="5"/>
  <c r="T12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79" i="5"/>
  <c r="T99" i="5"/>
  <c r="T170" i="5"/>
  <c r="T203" i="5"/>
  <c r="T210" i="5"/>
  <c r="T274" i="5"/>
  <c r="T153" i="5"/>
  <c r="T351" i="5"/>
  <c r="T222" i="5"/>
  <c r="T20"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95" i="5"/>
  <c r="T319" i="5"/>
  <c r="T468" i="5"/>
  <c r="T261" i="5"/>
  <c r="T202" i="5"/>
  <c r="T499" i="5"/>
  <c r="T428" i="5"/>
  <c r="T86" i="5"/>
  <c r="T380" i="5"/>
  <c r="T456" i="5"/>
  <c r="T357" i="5"/>
  <c r="T311" i="5"/>
  <c r="T258" i="5"/>
  <c r="T352" i="5"/>
  <c r="T416" i="5"/>
  <c r="T432" i="5"/>
  <c r="T484" i="5"/>
  <c r="T266" i="5"/>
  <c r="T344" i="5"/>
  <c r="T146" i="5"/>
  <c r="T117" i="5"/>
  <c r="T404" i="5"/>
  <c r="T5" i="5"/>
  <c r="R2165" i="5"/>
  <c r="I1967" i="5"/>
  <c r="J2069" i="5"/>
  <c r="I2069" i="5"/>
  <c r="J1967" i="5"/>
  <c r="I987" i="5"/>
  <c r="H650" i="5"/>
  <c r="X290" i="5"/>
  <c r="R2044" i="5"/>
  <c r="R1967" i="5"/>
  <c r="F290" i="5"/>
  <c r="H987" i="5"/>
  <c r="H1959" i="5"/>
  <c r="R987" i="5"/>
  <c r="R2069" i="5"/>
  <c r="I1959" i="5"/>
  <c r="X1272" i="5"/>
  <c r="H2069" i="5"/>
  <c r="J1959" i="5"/>
  <c r="R1959" i="5"/>
  <c r="I678" i="5"/>
  <c r="H678" i="5"/>
  <c r="J987" i="5"/>
  <c r="S606" i="5"/>
  <c r="S610" i="5"/>
  <c r="X520" i="5"/>
  <c r="X186" i="5"/>
  <c r="X456" i="5"/>
  <c r="S598" i="5"/>
  <c r="X376" i="5"/>
  <c r="X504" i="5"/>
  <c r="X360" i="5"/>
  <c r="X146" i="5"/>
  <c r="X488" i="5"/>
  <c r="X482" i="5"/>
  <c r="X230" i="5"/>
  <c r="X122" i="5"/>
  <c r="S532" i="5"/>
  <c r="X336" i="5"/>
  <c r="S356" i="5"/>
  <c r="X154" i="5"/>
  <c r="X70" i="5"/>
  <c r="X134" i="5"/>
  <c r="X234" i="5"/>
  <c r="S343" i="5"/>
  <c r="X114" i="5"/>
  <c r="X162" i="5"/>
  <c r="X38" i="5"/>
  <c r="X86" i="5"/>
  <c r="X46" i="5"/>
  <c r="S315" i="5"/>
  <c r="X96" i="5"/>
  <c r="X48" i="5"/>
  <c r="X22" i="5"/>
  <c r="X54" i="5"/>
  <c r="X50" i="5"/>
  <c r="X62" i="5"/>
  <c r="S357" i="5"/>
  <c r="X90" i="5"/>
  <c r="X130" i="5"/>
  <c r="S383" i="5"/>
  <c r="X250" i="5"/>
  <c r="X345"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G30" i="6"/>
  <c r="B41" i="6"/>
  <c r="G41" i="6" s="1"/>
  <c r="B31" i="6"/>
  <c r="G31"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H41" i="6" s="1"/>
  <c r="D41" i="6" s="1"/>
  <c r="B37" i="6"/>
  <c r="G37" i="6" s="1"/>
  <c r="B42" i="6"/>
  <c r="G42" i="6" s="1"/>
  <c r="H42" i="6" s="1"/>
  <c r="D42" i="6" s="1"/>
  <c r="B40" i="6"/>
  <c r="G40" i="6" s="1"/>
  <c r="B50" i="6"/>
  <c r="G50" i="6" s="1"/>
  <c r="B35" i="6"/>
  <c r="G35" i="6" s="1"/>
  <c r="X6" i="5"/>
  <c r="B39" i="6"/>
  <c r="G39" i="6" s="1"/>
  <c r="F24" i="6"/>
  <c r="B44" i="6"/>
  <c r="G44" i="6"/>
  <c r="B49" i="6"/>
  <c r="G49" i="6"/>
  <c r="B34" i="6"/>
  <c r="G34" i="6" s="1"/>
  <c r="H34" i="6" s="1"/>
  <c r="B29" i="6"/>
  <c r="G29" i="6" s="1"/>
  <c r="B24" i="6"/>
  <c r="G24" i="6"/>
  <c r="H24" i="6" s="1"/>
  <c r="D24" i="6" s="1"/>
  <c r="G19" i="6"/>
  <c r="H19" i="6"/>
  <c r="D19" i="6" s="1"/>
  <c r="F2426" i="5"/>
  <c r="X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B36" i="6"/>
  <c r="G36" i="6"/>
  <c r="G20" i="6"/>
  <c r="B45" i="6"/>
  <c r="G45" i="6"/>
  <c r="D17" i="6"/>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47" i="6"/>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s="1"/>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F49" i="6"/>
  <c r="H49" i="6" s="1"/>
  <c r="F29" i="6"/>
  <c r="H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 i="5"/>
  <c r="X354" i="5"/>
  <c r="S597" i="5"/>
  <c r="X505" i="5"/>
  <c r="S599" i="5"/>
  <c r="X346" i="5"/>
  <c r="S611" i="5"/>
  <c r="X398" i="5"/>
  <c r="X538" i="5"/>
  <c r="X601" i="5"/>
  <c r="S601" i="5"/>
  <c r="X402" i="5"/>
  <c r="X466" i="5"/>
  <c r="X472" i="5"/>
  <c r="X152" i="5"/>
  <c r="X232" i="5"/>
  <c r="X264" i="5"/>
  <c r="X296" i="5"/>
  <c r="X192" i="5"/>
  <c r="X410" i="5"/>
  <c r="X176" i="5"/>
  <c r="X362" i="5"/>
  <c r="X522" i="5"/>
  <c r="X378" i="5"/>
  <c r="X281" i="5"/>
  <c r="X496" i="5"/>
  <c r="X578" i="5"/>
  <c r="X320" i="5"/>
  <c r="X454" i="5"/>
  <c r="X406" i="5"/>
  <c r="X370" i="5"/>
  <c r="X328" i="5"/>
  <c r="X506" i="5"/>
  <c r="X600" i="5"/>
  <c r="S600" i="5"/>
  <c r="X108" i="5"/>
  <c r="X112" i="5"/>
  <c r="X168" i="5"/>
  <c r="X553" i="5"/>
  <c r="X200" i="5"/>
  <c r="X144" i="5"/>
  <c r="X208" i="5"/>
  <c r="S382" i="5"/>
  <c r="X224" i="5"/>
  <c r="X256" i="5"/>
  <c r="X288" i="5"/>
  <c r="X490" i="5"/>
  <c r="X334" i="5"/>
  <c r="X194" i="5"/>
  <c r="X306" i="5"/>
  <c r="X592" i="5"/>
  <c r="S533" i="5"/>
  <c r="X458" i="5"/>
  <c r="X386" i="5"/>
  <c r="X216" i="5"/>
  <c r="S355" i="5"/>
  <c r="X330" i="5"/>
  <c r="X602" i="5"/>
  <c r="S602" i="5"/>
  <c r="X562" i="5"/>
  <c r="X450" i="5"/>
  <c r="X312" i="5"/>
  <c r="X358" i="5"/>
  <c r="X434" i="5"/>
  <c r="S603" i="5"/>
  <c r="X248" i="5"/>
  <c r="X280" i="5"/>
  <c r="X184" i="5"/>
  <c r="X104" i="5"/>
  <c r="X394" i="5"/>
  <c r="S605" i="5"/>
  <c r="X128" i="5"/>
  <c r="X418" i="5"/>
  <c r="X554" i="5"/>
  <c r="S607" i="5"/>
  <c r="X426" i="5"/>
  <c r="X442" i="5"/>
  <c r="X576" i="5"/>
  <c r="X314" i="5"/>
  <c r="S314" i="5"/>
  <c r="X136" i="5"/>
  <c r="X474" i="5"/>
  <c r="X414" i="5"/>
  <c r="X160" i="5"/>
  <c r="X240" i="5"/>
  <c r="X272" i="5"/>
  <c r="X120" i="5"/>
  <c r="X284" i="5"/>
  <c r="X608" i="5"/>
  <c r="D29" i="6"/>
  <c r="AB12" i="5"/>
  <c r="AB9" i="5"/>
  <c r="AB10" i="5"/>
  <c r="AB14" i="5"/>
  <c r="AB17" i="5"/>
  <c r="AB16" i="5"/>
  <c r="AB8" i="5"/>
  <c r="AB13" i="5"/>
  <c r="AB15" i="5"/>
  <c r="AB11" i="5"/>
  <c r="AB7" i="5"/>
  <c r="G66" i="6" s="1"/>
  <c r="D49"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T14" i="5"/>
  <c r="T7" i="5"/>
  <c r="T9" i="5"/>
  <c r="T8" i="5"/>
  <c r="X10" i="5"/>
  <c r="X9" i="5"/>
  <c r="X12" i="5"/>
  <c r="X14" i="5"/>
  <c r="X17" i="5"/>
  <c r="X15" i="5"/>
  <c r="X8" i="5"/>
  <c r="X7" i="5"/>
  <c r="X16" i="5"/>
  <c r="S14" i="5"/>
  <c r="S8" i="5"/>
  <c r="S9" i="5"/>
  <c r="S7" i="5"/>
  <c r="T15" i="5"/>
  <c r="S39" i="5"/>
  <c r="T16" i="5"/>
  <c r="S41" i="5"/>
  <c r="S25" i="5"/>
  <c r="S31" i="5"/>
  <c r="S16" i="5"/>
  <c r="T53" i="5"/>
  <c r="S43" i="5"/>
  <c r="S12" i="5"/>
  <c r="T30" i="5"/>
  <c r="S29" i="5"/>
  <c r="S33" i="5"/>
  <c r="T27" i="5"/>
  <c r="S53" i="5"/>
  <c r="S44" i="5"/>
  <c r="T41" i="5"/>
  <c r="T39" i="5"/>
  <c r="S62" i="5"/>
  <c r="T62" i="5"/>
  <c r="T55" i="5"/>
  <c r="T32" i="5"/>
  <c r="S69" i="5"/>
  <c r="S15" i="5"/>
  <c r="S58" i="5"/>
  <c r="T59" i="5"/>
  <c r="T12" i="5"/>
  <c r="S68" i="5"/>
  <c r="S55" i="5"/>
  <c r="T38" i="5"/>
  <c r="S21" i="5"/>
  <c r="T50" i="5"/>
  <c r="T65" i="5"/>
  <c r="T66" i="5"/>
  <c r="T57" i="5"/>
  <c r="T67" i="5"/>
  <c r="T36" i="5"/>
  <c r="T54" i="5"/>
  <c r="T58" i="5"/>
  <c r="S56" i="5"/>
  <c r="S52" i="5"/>
  <c r="S36" i="5"/>
  <c r="S49" i="5"/>
  <c r="S19" i="5"/>
  <c r="T46" i="5"/>
  <c r="G64" i="6" a="1"/>
  <c r="T64" i="5"/>
  <c r="S48" i="5"/>
  <c r="S23" i="5"/>
  <c r="S28" i="5"/>
  <c r="T25" i="5"/>
  <c r="T45" i="5"/>
  <c r="T40" i="5"/>
  <c r="T56" i="5"/>
  <c r="T28" i="5"/>
  <c r="T11" i="5"/>
  <c r="S35" i="5"/>
  <c r="T24" i="5"/>
  <c r="S11" i="5"/>
  <c r="T47" i="5"/>
  <c r="S40" i="5"/>
  <c r="S47" i="5"/>
  <c r="T31" i="5"/>
  <c r="T10" i="5"/>
  <c r="T48" i="5"/>
  <c r="T22" i="5"/>
  <c r="T51" i="5"/>
  <c r="S13" i="5"/>
  <c r="T44" i="5"/>
  <c r="S60" i="5"/>
  <c r="S42" i="5"/>
  <c r="S32" i="5"/>
  <c r="S26" i="5"/>
  <c r="T19" i="5"/>
  <c r="T17" i="5"/>
  <c r="T35" i="5"/>
  <c r="S61" i="5"/>
  <c r="S50" i="5"/>
  <c r="T43" i="5"/>
  <c r="T42" i="5"/>
  <c r="S64" i="5"/>
  <c r="T63" i="5"/>
  <c r="T26" i="5"/>
  <c r="S70" i="5"/>
  <c r="T37" i="5"/>
  <c r="S37" i="5"/>
  <c r="S45" i="5"/>
  <c r="T61" i="5"/>
  <c r="S57" i="5"/>
  <c r="S51" i="5"/>
  <c r="T52" i="5"/>
  <c r="S30" i="5"/>
  <c r="S66" i="5"/>
  <c r="T60" i="5"/>
  <c r="S24" i="5"/>
  <c r="S63" i="5"/>
  <c r="T34" i="5"/>
  <c r="T6" i="5"/>
  <c r="S17" i="5"/>
  <c r="S38" i="5"/>
  <c r="T13" i="5"/>
  <c r="S65" i="5"/>
  <c r="S6" i="5"/>
  <c r="T23" i="5"/>
  <c r="S54" i="5"/>
  <c r="S27" i="5"/>
  <c r="S59" i="5"/>
  <c r="S34" i="5"/>
  <c r="T70" i="5"/>
  <c r="T49" i="5"/>
  <c r="S67" i="5"/>
  <c r="S46" i="5"/>
  <c r="T33" i="5"/>
  <c r="S22" i="5"/>
  <c r="S10" i="5"/>
  <c r="T29" i="5"/>
  <c r="A27" i="6" l="1"/>
  <c r="B70" i="4"/>
  <c r="A51" i="6" s="1"/>
  <c r="G65" i="6"/>
  <c r="H65" i="6" s="1"/>
  <c r="D65" i="6" s="1"/>
  <c r="G68" i="6"/>
  <c r="H68" i="6" s="1"/>
  <c r="G67" i="6"/>
  <c r="B63" i="4"/>
  <c r="A45" i="6" s="1"/>
  <c r="F37" i="6"/>
  <c r="H37" i="6" s="1"/>
  <c r="D37" i="6" s="1"/>
  <c r="H27" i="6"/>
  <c r="F52" i="6"/>
  <c r="H52" i="6" s="1"/>
  <c r="D52" i="6" s="1"/>
  <c r="H47" i="6"/>
  <c r="D47" i="6" s="1"/>
  <c r="F32" i="6"/>
  <c r="H32" i="6"/>
  <c r="C32" i="6" s="1"/>
  <c r="D22" i="6"/>
  <c r="C49" i="6"/>
  <c r="B53" i="4"/>
  <c r="A37" i="6" s="1"/>
  <c r="B33" i="4"/>
  <c r="A20" i="6" s="1"/>
  <c r="B69" i="4"/>
  <c r="A50" i="6" s="1"/>
  <c r="B51" i="4"/>
  <c r="A35" i="6" s="1"/>
  <c r="B83" i="4"/>
  <c r="A59" i="6" s="1"/>
  <c r="B67" i="4"/>
  <c r="A48" i="6" s="1"/>
  <c r="B77" i="4"/>
  <c r="A55" i="6" s="1"/>
  <c r="B37" i="4"/>
  <c r="A23" i="6" s="1"/>
  <c r="B43" i="4"/>
  <c r="A28" i="6" s="1"/>
  <c r="F36" i="6"/>
  <c r="H36" i="6" s="1"/>
  <c r="F46" i="6"/>
  <c r="H46" i="6" s="1"/>
  <c r="H51" i="6"/>
  <c r="D51" i="6" s="1"/>
  <c r="F31" i="6"/>
  <c r="H31" i="6" s="1"/>
  <c r="D31" i="6" s="1"/>
  <c r="F67" i="6"/>
  <c r="C9" i="6"/>
  <c r="A14" i="6"/>
  <c r="C47" i="6"/>
  <c r="C34" i="6"/>
  <c r="D34" i="6"/>
  <c r="D14" i="6"/>
  <c r="K65" i="6"/>
  <c r="C51" i="6"/>
  <c r="D15" i="6"/>
  <c r="C52" i="6"/>
  <c r="B34" i="4"/>
  <c r="A21" i="6" s="1"/>
  <c r="A16" i="6"/>
  <c r="H21" i="6"/>
  <c r="C21" i="6" s="1"/>
  <c r="H39" i="6"/>
  <c r="D39" i="6" s="1"/>
  <c r="C17" i="6"/>
  <c r="C29" i="6"/>
  <c r="C16" i="6"/>
  <c r="F20" i="6"/>
  <c r="H20" i="6" s="1"/>
  <c r="D20" i="6" s="1"/>
  <c r="C37" i="6"/>
  <c r="D16" i="6"/>
  <c r="C44" i="6"/>
  <c r="C42" i="6"/>
  <c r="B89" i="4"/>
  <c r="A63" i="6" s="1"/>
  <c r="F25" i="6"/>
  <c r="B81" i="4"/>
  <c r="A58" i="6" s="1"/>
  <c r="B55" i="4"/>
  <c r="A38" i="6" s="1"/>
  <c r="B25" i="6"/>
  <c r="G25" i="6" s="1"/>
  <c r="B85" i="4"/>
  <c r="A60" i="6" s="1"/>
  <c r="C22" i="6"/>
  <c r="B75" i="4"/>
  <c r="A54" i="6" s="1"/>
  <c r="C19" i="6"/>
  <c r="B87" i="4"/>
  <c r="A62" i="6" s="1"/>
  <c r="B31" i="4"/>
  <c r="A18" i="6" s="1"/>
  <c r="C24" i="6"/>
  <c r="B49" i="4"/>
  <c r="A33" i="6" s="1"/>
  <c r="B61" i="4"/>
  <c r="A43" i="6" s="1"/>
  <c r="C41" i="6"/>
  <c r="C31" i="6"/>
  <c r="C39" i="6"/>
  <c r="C15" i="6"/>
  <c r="B79" i="4"/>
  <c r="A57" i="6" s="1"/>
  <c r="C26" i="6"/>
  <c r="C14" i="6"/>
  <c r="D12" i="6"/>
  <c r="C12" i="6"/>
  <c r="D7" i="6"/>
  <c r="C7" i="6"/>
  <c r="C8" i="6"/>
  <c r="B68" i="4"/>
  <c r="A49" i="6" s="1"/>
  <c r="C11" i="6"/>
  <c r="C10" i="6"/>
  <c r="A25" i="6"/>
  <c r="B59" i="4"/>
  <c r="A42" i="6" s="1"/>
  <c r="B71" i="4"/>
  <c r="A52" i="6" s="1"/>
  <c r="B56" i="4"/>
  <c r="A39" i="6" s="1"/>
  <c r="B50" i="4"/>
  <c r="A34" i="6" s="1"/>
  <c r="G55" i="4"/>
  <c r="A24" i="6"/>
  <c r="G67" i="4"/>
  <c r="G37" i="4"/>
  <c r="G43" i="4"/>
  <c r="G74" i="4"/>
  <c r="G49" i="4"/>
  <c r="D31" i="4"/>
  <c r="G31" i="4"/>
  <c r="D49" i="4"/>
  <c r="C4" i="6"/>
  <c r="D6" i="6"/>
  <c r="C6" i="6"/>
  <c r="D43" i="4"/>
  <c r="D61" i="4"/>
  <c r="D37" i="4"/>
  <c r="C5" i="6"/>
  <c r="D74" i="4"/>
  <c r="D55" i="4"/>
  <c r="G64" i="6"/>
  <c r="A17" i="6"/>
  <c r="B35" i="4"/>
  <c r="A22" i="6" s="1"/>
  <c r="B64" i="4"/>
  <c r="A46" i="6" s="1"/>
  <c r="A26" i="6"/>
  <c r="B52" i="4"/>
  <c r="A36" i="6" s="1"/>
  <c r="G69" i="6" a="1"/>
  <c r="G69" i="6" s="1"/>
  <c r="F69" i="6"/>
  <c r="D68" i="6" l="1"/>
  <c r="C68" i="6"/>
  <c r="H67" i="6"/>
  <c r="C65" i="6"/>
  <c r="D32" i="6"/>
  <c r="D27" i="6"/>
  <c r="C27" i="6"/>
  <c r="D46" i="6"/>
  <c r="C46" i="6"/>
  <c r="C36" i="6"/>
  <c r="D36" i="6"/>
  <c r="K66" i="6"/>
  <c r="F35" i="6"/>
  <c r="H35" i="6" s="1"/>
  <c r="F54" i="6"/>
  <c r="F40" i="6"/>
  <c r="H40" i="6" s="1"/>
  <c r="F66" i="6"/>
  <c r="H66" i="6" s="1"/>
  <c r="F30" i="6"/>
  <c r="H30" i="6" s="1"/>
  <c r="H25" i="6"/>
  <c r="F45" i="6"/>
  <c r="H45" i="6" s="1"/>
  <c r="F50" i="6"/>
  <c r="H50" i="6" s="1"/>
  <c r="C20" i="6"/>
  <c r="D21" i="6"/>
  <c r="K67" i="6"/>
  <c r="H69" i="6"/>
  <c r="C69" i="6"/>
  <c r="B64" i="6"/>
  <c r="H64" i="6"/>
  <c r="D67" i="6" l="1"/>
  <c r="C67" i="6"/>
  <c r="D45" i="6"/>
  <c r="C45" i="6"/>
  <c r="C25" i="6"/>
  <c r="D25" i="6"/>
  <c r="D30" i="6"/>
  <c r="C30" i="6"/>
  <c r="D66" i="6"/>
  <c r="C66" i="6"/>
  <c r="D40" i="6"/>
  <c r="C40" i="6"/>
  <c r="F58" i="6"/>
  <c r="H58" i="6" s="1"/>
  <c r="F55" i="6"/>
  <c r="F60" i="6"/>
  <c r="H60" i="6" s="1"/>
  <c r="F63" i="6"/>
  <c r="H63" i="6" s="1"/>
  <c r="F57" i="6"/>
  <c r="H57" i="6" s="1"/>
  <c r="F62" i="6"/>
  <c r="H62" i="6" s="1"/>
  <c r="H54" i="6"/>
  <c r="F59" i="6"/>
  <c r="H59" i="6" s="1"/>
  <c r="D35" i="6"/>
  <c r="C35" i="6"/>
  <c r="D50" i="6"/>
  <c r="C50" i="6"/>
  <c r="C64" i="6"/>
  <c r="D64" i="6"/>
  <c r="D57" i="6" l="1"/>
  <c r="C57" i="6"/>
  <c r="C63" i="6"/>
  <c r="D63" i="6"/>
  <c r="D60" i="6"/>
  <c r="C60" i="6"/>
  <c r="F56" i="6"/>
  <c r="H56" i="6" s="1"/>
  <c r="H55" i="6"/>
  <c r="D58" i="6"/>
  <c r="C58" i="6"/>
  <c r="D62" i="6"/>
  <c r="C62" i="6"/>
  <c r="D59" i="6"/>
  <c r="C59" i="6"/>
  <c r="C54" i="6"/>
  <c r="D54"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<sst xmlns="http://schemas.openxmlformats.org/spreadsheetml/2006/main" count="22654" uniqueCount="15683">
  <si>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</si>
  <si>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</si>
  <si>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</si>
  <si>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</si>
  <si>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</si>
  <si>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</si>
  <si>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</si>
  <si>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</si>
  <si>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</si>
  <si>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</si>
  <si>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</si>
  <si>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</si>
  <si>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</si>
  <si>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</si>
  <si>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</si>
  <si>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</si>
  <si>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</si>
  <si>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</si>
  <si>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</si>
  <si>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</si>
  <si>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</si>
  <si>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</si>
  <si>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</si>
  <si>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</si>
  <si>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</si>
  <si>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</si>
  <si>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</si>
  <si>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</si>
  <si>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</si>
  <si>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</si>
  <si>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</si>
  <si>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</si>
  <si>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</si>
  <si>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</si>
  <si>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</si>
  <si>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</si>
  <si>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</si>
  <si>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</si>
  <si>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</si>
  <si>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</si>
  <si>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</si>
  <si>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</si>
  <si>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</si>
  <si>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</si>
  <si>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</si>
  <si>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</si>
  <si>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</si>
  <si>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</si>
  <si>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</si>
  <si>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</si>
  <si>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</si>
  <si>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</si>
  <si>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</si>
  <si>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</si>
  <si>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</si>
  <si>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</si>
  <si>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</si>
  <si>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</si>
  <si>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</si>
  <si>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</si>
  <si>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</si>
  <si>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</si>
  <si>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</si>
  <si>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</si>
  <si>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</si>
  <si>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</si>
  <si>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</si>
  <si>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</si>
  <si>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</si>
  <si>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</si>
  <si>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</si>
  <si>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</si>
  <si>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</si>
  <si>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</si>
  <si>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</si>
  <si>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</si>
  <si>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</si>
  <si>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</si>
  <si>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</si>
  <si>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</si>
  <si>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</si>
  <si>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</si>
  <si>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</si>
  <si>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</si>
  <si>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</si>
  <si>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</si>
  <si>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</si>
  <si>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</si>
  <si>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</si>
  <si>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</si>
  <si>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</si>
  <si>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</si>
  <si>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</si>
  <si>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</si>
  <si>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</si>
  <si>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</si>
  <si>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</si>
  <si>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</si>
  <si>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</si>
  <si>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</si>
  <si>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</si>
  <si>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</si>
  <si>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</si>
  <si>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</si>
  <si>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</si>
  <si>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</si>
  <si>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</si>
  <si>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</si>
  <si>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</si>
  <si>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</si>
  <si>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</si>
  <si>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</si>
  <si>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</si>
  <si>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</si>
  <si>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</si>
  <si>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</si>
  <si>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</si>
  <si>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</si>
  <si>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</si>
  <si>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</si>
  <si>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</si>
  <si>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</si>
  <si>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</si>
  <si>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</si>
  <si>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</si>
  <si>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</si>
  <si>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</si>
  <si>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</si>
  <si>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</si>
  <si>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</si>
  <si>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</si>
  <si>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</si>
  <si>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</si>
  <si>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</si>
  <si>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</si>
  <si>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</si>
  <si>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</si>
  <si>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</si>
  <si>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</si>
  <si>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</si>
  <si>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</si>
  <si>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</si>
  <si>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</si>
  <si>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</si>
  <si>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</si>
  <si>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</si>
  <si>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</si>
  <si>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</si>
  <si>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</si>
  <si>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</si>
  <si>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</si>
  <si>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</si>
  <si>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</si>
  <si>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</si>
  <si>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</si>
  <si>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</si>
  <si>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</si>
  <si>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</si>
  <si>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</si>
  <si>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</si>
  <si>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</si>
  <si>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</si>
  <si>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</si>
  <si>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</si>
  <si>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</si>
  <si>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</si>
  <si>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</si>
  <si>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</si>
  <si>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</si>
  <si>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</si>
  <si>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</si>
  <si>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</si>
  <si>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</si>
  <si>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</si>
  <si>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</si>
  <si>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</si>
  <si>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</si>
  <si>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</si>
  <si>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</si>
  <si>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</si>
  <si>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</si>
  <si>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</si>
  <si>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</si>
  <si>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</si>
  <si>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</si>
  <si>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</si>
  <si>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</si>
  <si>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</si>
  <si>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</si>
  <si>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</si>
  <si>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</si>
  <si>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</si>
  <si>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</si>
  <si>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</si>
  <si>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</si>
  <si>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</si>
  <si>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</si>
  <si>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</si>
  <si>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</si>
  <si>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</si>
  <si>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</si>
  <si>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</si>
  <si>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</si>
  <si>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</si>
  <si>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</si>
  <si>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</si>
  <si>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</si>
  <si>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</si>
  <si>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</si>
  <si>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</si>
  <si>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</si>
  <si>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</si>
  <si>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</si>
  <si>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</si>
  <si>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</si>
  <si>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</si>
  <si>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</si>
  <si>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</si>
  <si>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</si>
  <si>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</si>
  <si>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</si>
  <si>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</si>
  <si>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</si>
  <si>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</si>
  <si>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</si>
  <si>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</si>
  <si>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</si>
  <si>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</si>
  <si>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</si>
  <si>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</si>
  <si>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</si>
  <si>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</si>
  <si>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</si>
  <si>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</si>
  <si>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</si>
  <si>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</si>
  <si>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</si>
  <si>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</si>
  <si>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</si>
  <si>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</si>
  <si>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</si>
  <si>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</si>
  <si>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</si>
  <si>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</si>
  <si>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</si>
  <si>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</si>
  <si>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</si>
  <si>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</si>
  <si>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</si>
  <si>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</si>
  <si>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</si>
  <si>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</si>
  <si>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</si>
  <si>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</si>
  <si>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</si>
  <si>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</si>
  <si>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</si>
  <si>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</si>
  <si>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</si>
  <si>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</si>
  <si>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</si>
  <si>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</si>
  <si>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</si>
  <si>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</si>
  <si>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</si>
  <si>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</si>
  <si>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</si>
  <si>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</si>
  <si>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</si>
  <si>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</si>
  <si>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</si>
  <si>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</si>
  <si>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</si>
  <si>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</si>
  <si>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</si>
  <si>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</si>
  <si>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</si>
  <si>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</si>
  <si>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</si>
  <si>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</si>
  <si>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</si>
  <si>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</si>
  <si>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</si>
  <si>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</si>
  <si>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</si>
  <si>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</si>
  <si>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</si>
  <si>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</si>
  <si>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</si>
  <si>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</si>
  <si>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</si>
  <si>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</si>
  <si>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</si>
  <si>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</si>
  <si>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</si>
  <si>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</si>
  <si>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</si>
  <si>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</si>
  <si>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</si>
  <si>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</si>
  <si>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</si>
  <si>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</si>
  <si>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</si>
  <si>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</si>
  <si>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</si>
  <si>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</si>
  <si>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</si>
  <si>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</si>
  <si>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</si>
  <si>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</si>
  <si>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</si>
  <si>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</si>
  <si>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</si>
  <si>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</si>
  <si>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</si>
  <si>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</si>
  <si>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</si>
  <si>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</si>
  <si>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</si>
  <si>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</si>
  <si>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</si>
  <si>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</si>
  <si>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</si>
  <si>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</si>
  <si>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</si>
  <si>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</si>
  <si>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</si>
  <si>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</si>
  <si>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</si>
  <si>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</si>
  <si>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</si>
  <si>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</si>
  <si>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</si>
  <si>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</si>
  <si>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</si>
  <si>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</si>
  <si>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</si>
  <si>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</si>
  <si>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</si>
  <si>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</si>
  <si>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</si>
  <si>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</si>
  <si>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</si>
  <si>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</si>
  <si>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</si>
  <si>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</si>
  <si>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</si>
  <si>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</si>
  <si>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</si>
  <si>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</si>
  <si>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</si>
  <si>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</si>
  <si>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</si>
  <si>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</si>
  <si>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</si>
  <si>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</si>
  <si>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</si>
  <si>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</si>
  <si>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</si>
  <si>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</si>
  <si>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</si>
  <si>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</si>
  <si>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</si>
  <si>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</si>
  <si>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</si>
  <si>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</si>
  <si>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</si>
  <si>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</si>
  <si>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</si>
  <si>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</si>
  <si>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</si>
  <si>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</si>
  <si>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</si>
  <si>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</si>
  <si>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</si>
  <si>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</si>
  <si>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</si>
  <si>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</si>
  <si>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</si>
  <si>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</si>
  <si>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</si>
  <si>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</si>
  <si>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</si>
  <si>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</si>
  <si>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</si>
  <si>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</si>
  <si>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</si>
  <si>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</si>
  <si>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</si>
  <si>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</si>
  <si>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</si>
  <si>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</si>
  <si>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</si>
  <si>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</si>
  <si>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</si>
  <si>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</si>
  <si>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</si>
  <si>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</si>
  <si>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</si>
  <si>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</si>
  <si>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</si>
  <si>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</si>
  <si>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</si>
  <si>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</si>
  <si>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</si>
  <si>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</si>
  <si>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</si>
  <si>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</si>
  <si>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</si>
  <si>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</si>
  <si>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</si>
  <si>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</si>
  <si>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</si>
  <si>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</si>
  <si>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</si>
  <si>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</si>
  <si>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</si>
  <si>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</si>
  <si>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</si>
  <si>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</si>
  <si>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</si>
  <si>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</si>
  <si>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</si>
  <si>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</si>
  <si>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</si>
  <si>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</si>
  <si>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</si>
  <si>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</si>
  <si>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</si>
  <si>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</si>
  <si>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</si>
  <si>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</si>
  <si>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</si>
  <si>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</si>
  <si>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</si>
  <si>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</si>
  <si>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</si>
  <si>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</si>
  <si>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</si>
  <si>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</si>
  <si>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</si>
  <si>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</si>
  <si>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</si>
  <si>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</si>
  <si>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</si>
  <si>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</si>
  <si>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</si>
  <si>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</si>
  <si>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</si>
  <si>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</si>
  <si>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</si>
  <si>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</si>
  <si>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</si>
  <si>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</si>
  <si>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</si>
  <si>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</si>
  <si>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</si>
  <si>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</si>
  <si>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</si>
  <si>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</si>
  <si>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</si>
  <si>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</si>
  <si>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</si>
  <si>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</si>
  <si>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</si>
  <si>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</si>
  <si>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</si>
  <si>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</si>
  <si>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</si>
  <si>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</si>
  <si>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</si>
  <si>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</si>
  <si>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</si>
  <si>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</si>
  <si>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</si>
  <si>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</si>
  <si>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</si>
  <si>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</si>
  <si>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</si>
  <si>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</si>
  <si>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</si>
  <si>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</si>
  <si>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</si>
  <si>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</si>
  <si>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</si>
  <si>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</si>
  <si>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</si>
  <si>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</si>
  <si>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</si>
  <si>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</si>
  <si>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</si>
  <si>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</si>
  <si>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</si>
  <si>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</si>
  <si>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</si>
  <si>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</si>
  <si>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</si>
  <si>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</si>
  <si>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</si>
  <si>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</si>
  <si>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</si>
  <si>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</si>
  <si>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</si>
  <si>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</si>
  <si>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</si>
  <si>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</si>
  <si>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</si>
  <si>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</si>
  <si>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</si>
  <si>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</si>
  <si>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</si>
  <si>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</si>
  <si>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</si>
  <si>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</si>
  <si>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</si>
  <si>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</si>
  <si>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</si>
  <si>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</si>
  <si>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</si>
  <si>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</si>
  <si>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</si>
  <si>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</si>
  <si>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</si>
  <si>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</si>
  <si>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</si>
  <si>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</si>
  <si>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</si>
  <si>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</si>
  <si>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</si>
  <si>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</si>
  <si>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</si>
  <si>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</si>
  <si>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</si>
  <si>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</si>
  <si>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</si>
  <si>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</si>
  <si>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</si>
  <si>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</si>
  <si>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</si>
  <si>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</si>
  <si>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</si>
  <si>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</si>
  <si>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</si>
  <si>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</si>
  <si>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</si>
  <si>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</si>
  <si>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</si>
  <si>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</si>
  <si>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</si>
  <si>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</si>
  <si>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</si>
  <si>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</si>
  <si>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</si>
  <si>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</si>
  <si>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</si>
  <si>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</si>
  <si>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</si>
  <si>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</si>
  <si>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</si>
  <si>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</si>
  <si>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</si>
  <si>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</si>
  <si>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</si>
  <si>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</si>
  <si>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</si>
  <si>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</si>
  <si>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</si>
  <si>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</si>
  <si>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</si>
  <si>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</si>
  <si>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</si>
  <si>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</si>
  <si>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</si>
  <si>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</si>
  <si>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</si>
  <si>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</si>
  <si>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</si>
  <si>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</si>
  <si>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</si>
  <si>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</si>
  <si>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</si>
  <si>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</si>
  <si>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</si>
  <si>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</si>
  <si>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</si>
  <si>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</si>
  <si>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</si>
  <si>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</si>
  <si>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</si>
  <si>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</si>
  <si>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</si>
  <si>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</si>
  <si>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</si>
  <si>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</si>
  <si>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</si>
  <si>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</si>
  <si>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</si>
  <si>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</si>
  <si>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</si>
  <si>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</si>
  <si>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</si>
  <si>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</si>
  <si>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</si>
  <si>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</si>
  <si>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</si>
  <si>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</si>
  <si>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</si>
  <si>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</si>
  <si>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</si>
  <si>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</si>
  <si>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</si>
  <si>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</si>
  <si>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</si>
  <si>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</si>
  <si>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</si>
  <si>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</si>
  <si>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</si>
  <si>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</si>
  <si>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</si>
  <si>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</si>
  <si>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</si>
  <si>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</si>
  <si>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</si>
  <si>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</si>
  <si>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</si>
  <si>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</si>
  <si>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</si>
  <si>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</si>
  <si>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</si>
  <si>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</si>
  <si>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</si>
  <si>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</si>
  <si>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</si>
  <si>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</si>
  <si>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</si>
  <si>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</si>
  <si>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</si>
  <si>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</si>
  <si>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</si>
  <si>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</si>
  <si>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</si>
  <si>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</si>
  <si>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</si>
  <si>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</si>
  <si>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</si>
  <si>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</si>
  <si>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</si>
  <si>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</si>
  <si>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</si>
  <si>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</si>
  <si>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</si>
  <si>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</si>
  <si>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</si>
  <si>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</si>
  <si>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</si>
  <si>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</si>
  <si>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</si>
  <si>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</si>
  <si>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</si>
  <si>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</si>
  <si>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</si>
  <si>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</si>
  <si>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</si>
  <si>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</si>
  <si>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</si>
  <si>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</si>
  <si>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</si>
  <si>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</si>
  <si>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</si>
  <si>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</si>
  <si>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</si>
  <si>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</si>
  <si>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</si>
  <si>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</si>
  <si>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</si>
  <si>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</si>
  <si>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</si>
  <si>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</si>
  <si>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</si>
  <si>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</si>
  <si>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</si>
  <si>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</si>
  <si>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</si>
  <si>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</si>
  <si>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</si>
  <si>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</si>
  <si>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</si>
  <si>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</si>
  <si>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</si>
  <si>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</si>
  <si>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</si>
  <si>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</si>
  <si>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</si>
  <si>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</si>
  <si>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</si>
  <si>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</si>
  <si>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</si>
  <si>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</si>
  <si>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</si>
  <si>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</si>
  <si>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</si>
  <si>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</si>
  <si>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</si>
  <si>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</si>
  <si>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</si>
  <si>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</si>
  <si>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</si>
  <si>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</si>
  <si>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</si>
  <si>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</si>
  <si>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</si>
  <si>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</si>
  <si>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</si>
  <si>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</si>
  <si>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</si>
  <si>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</si>
  <si>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</si>
  <si>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</si>
  <si>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</si>
  <si>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</si>
  <si>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</si>
  <si>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</si>
  <si>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</si>
  <si>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</si>
  <si>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</si>
  <si>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</si>
  <si>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</si>
  <si>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</si>
  <si>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</si>
  <si>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</si>
  <si>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</si>
  <si>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</si>
  <si>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</si>
  <si>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</si>
  <si>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</si>
  <si>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</si>
  <si>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</si>
  <si>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</si>
  <si>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</si>
  <si>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</si>
  <si>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</si>
  <si>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</si>
  <si>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</si>
  <si>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</si>
  <si>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</si>
  <si>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</si>
  <si>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</si>
  <si>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</si>
  <si>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</si>
  <si>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</si>
  <si>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</si>
  <si>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</si>
  <si>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</si>
  <si>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</si>
  <si>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</si>
  <si>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</si>
  <si>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</si>
  <si>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</si>
  <si>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</si>
  <si>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</si>
  <si>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</si>
  <si>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</si>
  <si>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</si>
  <si>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</si>
  <si>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</si>
  <si>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</si>
  <si>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</si>
  <si>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</si>
  <si>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</si>
  <si>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</si>
  <si>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</si>
  <si>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</si>
  <si>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</si>
  <si>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</si>
  <si>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</si>
  <si>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</si>
  <si>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</si>
  <si>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</si>
  <si>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</si>
  <si>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</si>
  <si>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</si>
  <si>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</si>
  <si>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</si>
  <si>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</si>
  <si>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</si>
  <si>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</si>
  <si>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</si>
  <si>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</si>
  <si>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</si>
  <si>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</si>
  <si>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</si>
  <si>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</si>
  <si>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</si>
  <si>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</si>
  <si>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</si>
  <si>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</si>
  <si>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</si>
  <si>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</si>
  <si>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</si>
  <si>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</si>
  <si>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</si>
  <si>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</si>
  <si>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</si>
  <si>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</si>
  <si>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</si>
  <si>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</si>
  <si>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</si>
  <si>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</si>
  <si>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</si>
  <si>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</si>
  <si>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</si>
  <si>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</si>
  <si>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</si>
  <si>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</si>
  <si>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</si>
  <si>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</si>
  <si>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</si>
  <si>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</si>
  <si>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</si>
  <si>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</si>
  <si>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</si>
  <si>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</si>
  <si>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</si>
  <si>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</si>
  <si>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</si>
  <si>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</si>
  <si>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</si>
  <si>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</si>
  <si>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</si>
  <si>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</si>
  <si>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</si>
  <si>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</si>
  <si>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</si>
  <si>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</si>
  <si>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</si>
  <si>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</si>
  <si>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</si>
  <si>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</si>
  <si>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</si>
  <si>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</si>
  <si>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</si>
  <si>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</si>
  <si>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</si>
  <si>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</si>
  <si>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</si>
  <si>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</si>
  <si>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</si>
  <si>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</si>
  <si>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</si>
  <si>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</si>
  <si>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</si>
  <si>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</si>
  <si>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</si>
  <si>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</si>
  <si>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</si>
  <si>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</si>
  <si>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</si>
  <si>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</si>
  <si>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</si>
  <si>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</si>
  <si>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</si>
  <si>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</si>
  <si>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</si>
  <si>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</si>
  <si>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</si>
  <si>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</si>
  <si>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</si>
  <si>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</si>
  <si>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</si>
  <si>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</si>
  <si>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</si>
  <si>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</si>
  <si>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</si>
  <si>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</si>
  <si>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</si>
  <si>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</si>
  <si>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</si>
  <si>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</si>
  <si>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</si>
  <si>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</si>
  <si>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</si>
  <si>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</si>
  <si>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</si>
  <si>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</si>
  <si>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</si>
  <si>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</si>
  <si>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</si>
  <si>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</si>
  <si>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</si>
  <si>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</si>
  <si>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</si>
  <si>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</si>
  <si>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</si>
  <si>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</si>
  <si>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</si>
  <si>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</si>
  <si>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</si>
  <si>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</si>
  <si>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</si>
  <si>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</si>
  <si>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</si>
  <si>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</si>
  <si>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</si>
  <si>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</si>
  <si>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</si>
  <si>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</si>
  <si>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</si>
  <si>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</si>
  <si>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</si>
  <si>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</si>
  <si>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</si>
  <si>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</si>
  <si>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</si>
  <si>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</si>
  <si>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</si>
  <si>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</si>
  <si>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</si>
  <si>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</si>
  <si>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</si>
  <si>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</si>
  <si>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</si>
  <si>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</si>
  <si>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</si>
  <si>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</si>
  <si>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</si>
  <si>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</si>
  <si>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</si>
  <si>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</si>
  <si>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</si>
  <si>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</si>
  <si>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</si>
  <si>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</si>
  <si>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</si>
  <si>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</si>
  <si>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</si>
  <si>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</si>
  <si>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</si>
  <si>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</si>
  <si>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</si>
  <si>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</si>
  <si>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</si>
  <si>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</si>
  <si>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</si>
  <si>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</si>
  <si>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</si>
  <si>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</si>
  <si>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</si>
  <si>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</si>
  <si>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</si>
  <si>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</si>
  <si>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</si>
  <si>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</si>
  <si>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</si>
  <si>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</si>
  <si>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</si>
  <si>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</si>
  <si>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</si>
  <si>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</si>
  <si>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</si>
  <si>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</si>
  <si>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</si>
  <si>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</si>
  <si>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</si>
  <si>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</si>
  <si>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</si>
  <si>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</si>
  <si>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</si>
  <si>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</si>
  <si>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</si>
  <si>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</si>
  <si>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</si>
  <si>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</si>
  <si>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</si>
  <si>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</si>
  <si>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</si>
  <si>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</si>
  <si>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</si>
  <si>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</si>
  <si>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</si>
  <si>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</si>
  <si>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</si>
  <si>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</si>
  <si>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</si>
  <si>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</si>
  <si>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</si>
  <si>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</si>
  <si>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</si>
  <si>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</si>
  <si>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</si>
  <si>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</si>
  <si>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</si>
  <si>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</si>
  <si>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</si>
  <si>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</si>
  <si>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</si>
  <si>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</si>
  <si>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</si>
  <si>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</si>
  <si>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</si>
  <si>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</si>
  <si>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</si>
  <si>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</si>
  <si>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</si>
  <si>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</si>
  <si>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</si>
  <si>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</si>
  <si>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</si>
  <si>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</si>
  <si>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</si>
  <si>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</si>
  <si>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</si>
  <si>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</si>
  <si>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</si>
  <si>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</si>
  <si>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</si>
  <si>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</si>
  <si>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</si>
  <si>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</si>
  <si>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</si>
  <si>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</si>
  <si>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</si>
  <si>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</si>
  <si>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</si>
  <si>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</si>
  <si>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</si>
  <si>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</si>
  <si>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</si>
  <si>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</si>
  <si>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</si>
  <si>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</si>
  <si>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</si>
  <si>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</si>
  <si>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</si>
  <si>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</si>
  <si>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</si>
  <si>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</si>
  <si>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</si>
  <si>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</si>
  <si>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</si>
  <si>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</si>
  <si>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</si>
  <si>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</si>
  <si>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</si>
  <si>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</si>
  <si>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</si>
  <si>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</si>
  <si>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</si>
  <si>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</si>
  <si>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</si>
  <si>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</si>
  <si>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</si>
  <si>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</si>
  <si>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</si>
  <si>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</si>
  <si>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</si>
  <si>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</si>
  <si>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</si>
  <si>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</si>
  <si>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</si>
  <si>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</si>
  <si>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</si>
  <si>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</si>
  <si>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</si>
  <si>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</si>
  <si>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</si>
  <si>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</si>
  <si>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</si>
  <si>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</si>
  <si>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</si>
  <si>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</si>
  <si>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</si>
  <si>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</si>
  <si>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</si>
  <si>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</si>
  <si>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</si>
  <si>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</si>
  <si>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</si>
  <si>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</si>
  <si>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</si>
  <si>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</si>
  <si>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</si>
  <si>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</si>
  <si>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</si>
  <si>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</si>
  <si>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</si>
  <si>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</si>
  <si>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</si>
  <si>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</si>
  <si>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</si>
  <si>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</si>
  <si>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</si>
  <si>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</si>
  <si>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</si>
  <si>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</si>
  <si>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</si>
  <si>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</si>
  <si>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</si>
  <si>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</si>
  <si>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</si>
  <si>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</si>
  <si>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</si>
  <si>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</si>
  <si>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</si>
  <si>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</si>
  <si>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</si>
  <si>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</si>
  <si>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</si>
  <si>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</si>
  <si>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</si>
  <si>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</si>
  <si>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</si>
  <si>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</si>
  <si>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</si>
  <si>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</si>
  <si>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</si>
  <si>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</si>
  <si>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</si>
  <si>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</si>
  <si>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</si>
  <si>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</si>
  <si>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</si>
  <si>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</si>
  <si>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</si>
  <si>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</si>
  <si>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</si>
  <si>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</si>
  <si>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</si>
  <si>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</si>
  <si>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</si>
  <si>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</si>
  <si>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</si>
  <si>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</si>
  <si>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</si>
  <si>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</si>
  <si>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</si>
  <si>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</si>
  <si>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</si>
  <si>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</si>
  <si>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</si>
  <si>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</si>
  <si>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</si>
  <si>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</si>
  <si>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</si>
  <si>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</si>
  <si>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</si>
  <si>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</si>
  <si>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</si>
  <si>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</si>
  <si>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</si>
  <si>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</si>
  <si>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</si>
  <si>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</si>
  <si>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</si>
  <si>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</si>
  <si>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</si>
  <si>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</si>
  <si>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</si>
  <si>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</si>
  <si>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</si>
  <si>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</si>
  <si>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</si>
  <si>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</si>
  <si>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</si>
  <si>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</si>
  <si>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</si>
  <si>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</si>
  <si>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</si>
  <si>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</si>
  <si>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</si>
  <si>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</si>
  <si>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</si>
  <si>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</si>
  <si>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</si>
  <si>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</si>
  <si>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</si>
  <si>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</si>
  <si>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</si>
  <si>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</si>
  <si>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</si>
  <si>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</si>
  <si>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</si>
  <si>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</si>
  <si>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</si>
  <si>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</si>
  <si>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</si>
  <si>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</si>
  <si>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</si>
  <si>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</si>
  <si>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</si>
  <si>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</si>
  <si>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</si>
  <si>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</si>
  <si>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</si>
  <si>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</si>
  <si>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</si>
  <si>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</si>
  <si>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</si>
  <si>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</si>
  <si>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</si>
  <si>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</si>
  <si>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</si>
  <si>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</si>
  <si>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</si>
  <si>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</si>
  <si>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</si>
  <si>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</si>
  <si>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</si>
  <si>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</si>
  <si>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</si>
  <si>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</si>
  <si>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</si>
  <si>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</si>
  <si>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</si>
  <si>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</si>
  <si>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</si>
  <si>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</si>
  <si>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</si>
  <si>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</si>
  <si>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</si>
  <si>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</si>
  <si>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</si>
  <si>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</si>
  <si>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</si>
  <si>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</si>
  <si>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</si>
  <si>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</si>
  <si>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</si>
  <si>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</si>
  <si>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</si>
  <si>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</si>
  <si>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</si>
  <si>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</si>
  <si>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</si>
  <si>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</si>
  <si>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</si>
  <si>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</si>
  <si>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</si>
  <si>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</si>
  <si>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</si>
  <si>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</si>
  <si>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</si>
  <si>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</si>
  <si>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</si>
  <si>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</si>
  <si>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</si>
  <si>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</si>
  <si>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</si>
  <si>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</si>
  <si>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</si>
  <si>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</si>
  <si>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</si>
  <si>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</si>
  <si>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</si>
  <si>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</si>
  <si>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</si>
  <si>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</si>
  <si>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</si>
  <si>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</si>
  <si>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</si>
  <si>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</si>
  <si>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</si>
  <si>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</si>
  <si>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</si>
  <si>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</si>
  <si>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</si>
  <si>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</si>
  <si>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</si>
  <si>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</si>
  <si>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</si>
  <si>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</si>
  <si>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</si>
  <si>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</si>
  <si>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</si>
  <si>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</si>
  <si>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</si>
  <si>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</si>
  <si>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</si>
  <si>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</si>
  <si>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</si>
  <si>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</si>
  <si>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</si>
  <si>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</si>
  <si>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</si>
  <si>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</si>
  <si>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</si>
  <si>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</si>
  <si>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</si>
  <si>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</si>
  <si>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</si>
  <si>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</si>
  <si>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</si>
  <si>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</si>
  <si>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</si>
  <si>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</si>
  <si>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</si>
  <si>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</si>
  <si>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</si>
  <si>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</si>
  <si>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</si>
  <si>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</si>
  <si>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</si>
  <si>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</si>
  <si>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</si>
  <si>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</si>
  <si>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</si>
  <si>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</si>
  <si>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</si>
  <si>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</si>
  <si>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</si>
  <si>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</si>
  <si>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</si>
  <si>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</si>
  <si>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</si>
  <si>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</si>
  <si>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</si>
  <si>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</si>
  <si>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</si>
  <si>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</si>
  <si>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</si>
  <si>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</si>
  <si>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</si>
  <si>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</si>
  <si>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</si>
  <si>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</si>
  <si>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</si>
  <si>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</si>
  <si>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</si>
  <si>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</si>
  <si>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</si>
  <si>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</si>
  <si>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</si>
  <si>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</si>
  <si>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</si>
  <si>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</si>
  <si>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</si>
  <si>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</si>
  <si>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</si>
  <si>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</si>
  <si>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</si>
  <si>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</si>
  <si>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</si>
  <si>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</si>
  <si>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</si>
  <si>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</si>
  <si>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</si>
  <si>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</si>
  <si>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</si>
  <si>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</si>
  <si>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</si>
  <si>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</si>
  <si>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</si>
  <si>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</si>
  <si>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</si>
  <si>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</si>
  <si>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</si>
  <si>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</si>
  <si>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</si>
  <si>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</si>
  <si>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</si>
  <si>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</si>
  <si>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</si>
  <si>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</si>
  <si>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</si>
  <si>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</si>
  <si>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</si>
  <si>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</si>
  <si>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</si>
  <si>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</si>
  <si>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</si>
  <si>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</si>
  <si>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</si>
  <si>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</si>
  <si>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</si>
  <si>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</si>
  <si>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</si>
  <si>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</si>
  <si>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</si>
  <si>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</si>
  <si>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</si>
  <si>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</si>
  <si>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</si>
  <si>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</si>
  <si>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</si>
  <si>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</si>
  <si>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</si>
  <si>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</si>
  <si>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</si>
  <si>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</si>
  <si>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</si>
  <si>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</si>
  <si>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</si>
  <si>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</si>
  <si>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</si>
  <si>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</si>
  <si>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</si>
  <si>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</si>
  <si>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</si>
  <si>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</si>
  <si>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</si>
  <si>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</si>
  <si>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</si>
  <si>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</si>
  <si>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</si>
  <si>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</si>
  <si>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</si>
  <si>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</si>
  <si>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</si>
  <si>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</si>
  <si>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</si>
  <si>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</si>
  <si>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</si>
  <si>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</si>
  <si>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</si>
  <si>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</si>
  <si>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</si>
  <si>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</si>
  <si>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</si>
  <si>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</si>
  <si>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</si>
  <si>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</si>
  <si>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</si>
  <si>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</si>
  <si>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</si>
  <si>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</si>
  <si>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</si>
  <si>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</si>
  <si>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</si>
  <si>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</si>
  <si>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</si>
  <si>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</si>
  <si>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</si>
  <si>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</si>
  <si>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</si>
  <si>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</si>
  <si>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</si>
  <si>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</si>
  <si>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</si>
  <si>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</si>
  <si>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</si>
  <si>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</si>
  <si>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</si>
  <si>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</si>
  <si>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</si>
  <si>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</si>
  <si>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</si>
  <si>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</si>
  <si>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</si>
  <si>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</si>
  <si>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</si>
  <si>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</si>
  <si>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</si>
  <si>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</si>
  <si>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</si>
  <si>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</si>
  <si>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</si>
  <si>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</si>
  <si>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</si>
  <si>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</si>
  <si>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</si>
  <si>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</si>
  <si>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</si>
  <si>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</si>
  <si>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</si>
  <si>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</si>
  <si>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</si>
  <si>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</si>
  <si>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</si>
  <si>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</si>
  <si>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</si>
  <si>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</si>
  <si>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</si>
  <si>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</si>
  <si>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</si>
  <si>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</si>
  <si>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</si>
  <si>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</si>
  <si>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</si>
  <si>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</si>
  <si>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</si>
  <si>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</si>
  <si>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</si>
  <si>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</si>
  <si>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</si>
  <si>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</si>
  <si>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</si>
  <si>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</si>
  <si>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</si>
  <si>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</si>
  <si>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</si>
  <si>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</si>
  <si>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</si>
  <si>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</si>
  <si>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</si>
  <si>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</si>
  <si>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</si>
  <si>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</si>
  <si>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</si>
  <si>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</si>
  <si>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</si>
  <si>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</si>
  <si>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</si>
  <si>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</si>
  <si>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</si>
  <si>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</si>
  <si>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</si>
  <si>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</si>
  <si>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</si>
  <si>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</si>
  <si>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</si>
  <si>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</si>
  <si>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</si>
  <si>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</si>
  <si>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</si>
  <si>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</si>
  <si>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</si>
  <si>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</si>
  <si>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</si>
  <si>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</si>
  <si>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</si>
  <si>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</si>
  <si>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</si>
  <si>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</si>
  <si>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</si>
  <si>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</si>
  <si>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</si>
  <si>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</si>
  <si>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</si>
  <si>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</si>
  <si>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</si>
  <si>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</si>
  <si>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</si>
  <si>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</si>
  <si>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</si>
  <si>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</si>
  <si>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</si>
  <si>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</si>
  <si>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</si>
  <si>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</si>
  <si>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</si>
  <si>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</si>
  <si>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</si>
  <si>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</si>
  <si>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</si>
  <si>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</si>
  <si>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</si>
  <si>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</si>
  <si>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</si>
  <si>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</si>
  <si>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</si>
  <si>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</si>
  <si>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</si>
  <si>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</si>
  <si>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</si>
  <si>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</si>
  <si>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</si>
  <si>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</si>
  <si>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</si>
  <si>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</si>
  <si>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</si>
  <si>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</si>
  <si>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</si>
  <si>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</si>
  <si>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</si>
  <si>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</si>
  <si>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</si>
  <si>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</si>
  <si>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</si>
  <si>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</si>
  <si>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</si>
  <si>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</si>
  <si>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</si>
  <si>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</si>
  <si>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</si>
  <si>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</si>
  <si>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</si>
  <si>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</si>
  <si>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</si>
  <si>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</si>
  <si>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</si>
  <si>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</si>
  <si>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</si>
  <si>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</si>
  <si>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</si>
  <si>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</si>
  <si>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</si>
  <si>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</si>
  <si>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</si>
  <si>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</si>
  <si>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</si>
  <si>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</si>
  <si>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</si>
  <si>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</si>
  <si>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</si>
  <si>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</si>
  <si>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</si>
  <si>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</si>
  <si>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</si>
  <si>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</si>
  <si>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</si>
  <si>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</si>
  <si>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</si>
  <si>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</si>
  <si>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</si>
  <si>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</si>
  <si>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</si>
  <si>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</si>
  <si>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</si>
  <si>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</si>
  <si>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</si>
  <si>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</si>
  <si>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</si>
  <si>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</si>
  <si>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</si>
  <si>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</si>
  <si>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</si>
  <si>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</si>
  <si>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</si>
  <si>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</si>
  <si>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</si>
  <si>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</si>
  <si>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</si>
  <si>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</si>
  <si>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</si>
  <si>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</si>
  <si>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</si>
  <si>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</si>
  <si>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</si>
  <si>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</si>
  <si>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</si>
  <si>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</si>
  <si>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</si>
  <si>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</si>
  <si>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</si>
  <si>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</si>
  <si>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</si>
  <si>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</si>
  <si>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</si>
  <si>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</si>
  <si>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</si>
  <si>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</si>
  <si>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</si>
  <si>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</si>
  <si>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</si>
  <si>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</si>
  <si>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</si>
  <si>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</si>
  <si>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</si>
  <si>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</si>
  <si>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</si>
  <si>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</si>
  <si>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</si>
  <si>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</si>
  <si>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</si>
  <si>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</si>
  <si>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</si>
  <si>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</si>
  <si>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</si>
  <si>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</si>
  <si>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</si>
  <si>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</si>
  <si>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</si>
  <si>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</si>
  <si>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</si>
  <si>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</si>
  <si>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</si>
  <si>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</si>
  <si>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</si>
  <si>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</si>
  <si>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</si>
  <si>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</si>
  <si>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</si>
  <si>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</si>
  <si>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</si>
  <si>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</si>
  <si>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</si>
  <si>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</si>
  <si>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</si>
  <si>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</si>
  <si>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</si>
  <si>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</si>
  <si>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</si>
  <si>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</si>
  <si>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</si>
  <si>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</si>
  <si>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</si>
  <si>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</si>
  <si>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</si>
  <si>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</si>
  <si>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</si>
  <si>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</si>
  <si>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</si>
  <si>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</si>
  <si>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</si>
  <si>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</si>
  <si>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</si>
  <si>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</si>
  <si>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</si>
  <si>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</si>
  <si>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</si>
  <si>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</si>
  <si>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</si>
  <si>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</si>
  <si>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</si>
  <si>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</si>
  <si>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</si>
  <si>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</si>
  <si>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</si>
  <si>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</si>
  <si>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</si>
  <si>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</si>
  <si>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</si>
  <si>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</si>
  <si>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</si>
  <si>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</si>
  <si>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</si>
  <si>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</si>
  <si>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</si>
  <si>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</si>
  <si>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</si>
  <si>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</si>
  <si>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</si>
  <si>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</si>
  <si>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</si>
  <si>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</si>
  <si>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</si>
  <si>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</si>
  <si>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</si>
  <si>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</si>
  <si>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</si>
  <si>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</si>
  <si>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</si>
  <si>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</si>
  <si>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</si>
  <si>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</si>
  <si>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</si>
  <si>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</si>
  <si>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</si>
  <si>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</si>
  <si>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</si>
  <si>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</si>
  <si>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</si>
  <si>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</si>
  <si>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</si>
  <si>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</si>
  <si>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</si>
  <si>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</si>
  <si>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</si>
  <si>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</si>
  <si>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</si>
  <si>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</si>
  <si>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</si>
  <si>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</si>
  <si>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</si>
  <si>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</si>
  <si>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</si>
  <si>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</si>
  <si>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</si>
  <si>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</si>
  <si>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</si>
  <si>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</si>
  <si>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</si>
  <si>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</si>
  <si>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</si>
  <si>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</si>
  <si>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</si>
  <si>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</si>
  <si>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</si>
  <si>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</si>
  <si>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</si>
  <si>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</si>
  <si>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</si>
  <si>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</si>
  <si>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</si>
  <si>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</si>
  <si>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</si>
  <si>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</si>
  <si>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</si>
  <si>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</si>
  <si>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</si>
  <si>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</si>
  <si>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</si>
  <si>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</si>
  <si>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</si>
  <si>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</si>
  <si>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</si>
  <si>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</si>
  <si>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</si>
  <si>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</si>
  <si>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</si>
  <si>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</si>
  <si>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</si>
  <si>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</si>
  <si>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</si>
  <si>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</si>
  <si>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</si>
  <si>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</si>
  <si>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</si>
  <si>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</si>
  <si>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</si>
  <si>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</si>
  <si>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</si>
  <si>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</si>
  <si>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</si>
  <si>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</si>
  <si>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</si>
  <si>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</si>
  <si>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</si>
  <si>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</si>
  <si>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</si>
  <si>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</si>
  <si>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</si>
  <si>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</si>
  <si>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</si>
  <si>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</si>
  <si>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</si>
  <si>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</si>
  <si>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</si>
  <si>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</si>
  <si>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</si>
  <si>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</si>
  <si>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</si>
  <si>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</si>
  <si>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</si>
  <si>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</si>
  <si>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</si>
  <si>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</si>
  <si>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</si>
  <si>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</si>
  <si>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</si>
  <si>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</si>
  <si>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</si>
  <si>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</si>
  <si>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</si>
  <si>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</si>
  <si>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</si>
  <si>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</si>
  <si>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</si>
  <si>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</si>
  <si>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</si>
  <si>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</si>
  <si>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</si>
  <si>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</si>
  <si>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</si>
  <si>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</si>
  <si>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</si>
  <si>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</si>
  <si>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</si>
  <si>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</si>
  <si>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</si>
  <si>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</si>
  <si>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</si>
  <si>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</si>
  <si>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</si>
  <si>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</si>
  <si>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</si>
  <si>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</si>
  <si>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</si>
  <si>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</si>
  <si>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</si>
  <si>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</si>
  <si>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</si>
  <si>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</si>
  <si>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</si>
  <si>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</si>
  <si>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</si>
  <si>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</si>
  <si>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</si>
  <si>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</si>
  <si>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</si>
  <si>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</si>
  <si>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</si>
  <si>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</si>
  <si>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</si>
  <si>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</si>
  <si>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</si>
  <si>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</si>
  <si>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</si>
  <si>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</si>
  <si>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</si>
  <si>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</si>
  <si>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</si>
  <si>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</si>
  <si>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</si>
  <si>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</si>
  <si>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</si>
  <si>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</si>
  <si>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</si>
  <si>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</si>
  <si>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</si>
  <si>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</si>
  <si>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</si>
  <si>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</si>
  <si>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</si>
  <si>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</si>
  <si>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</si>
  <si>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</si>
  <si>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</si>
  <si>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</si>
  <si>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</si>
  <si>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</si>
  <si>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</si>
  <si>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</si>
  <si>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</si>
  <si>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</si>
  <si>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</si>
  <si>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</si>
  <si>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</si>
  <si>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</si>
  <si>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</si>
  <si>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</si>
  <si>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</si>
  <si>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</si>
  <si>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</si>
  <si>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</si>
  <si>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</si>
  <si>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</si>
  <si>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</si>
  <si>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</si>
  <si>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</si>
  <si>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</si>
  <si>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</si>
  <si>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</si>
  <si>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</si>
  <si>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</si>
  <si>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</si>
  <si>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</si>
  <si>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</si>
  <si>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</si>
  <si>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</si>
  <si>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</si>
  <si>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</si>
  <si>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</si>
  <si>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</si>
  <si>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</si>
  <si>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</si>
  <si>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</si>
  <si>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</si>
  <si>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</si>
  <si>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</si>
  <si>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</si>
  <si>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</si>
  <si>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</si>
  <si>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</si>
  <si>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</si>
  <si>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</si>
  <si>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</si>
  <si>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</si>
  <si>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</si>
  <si>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</si>
  <si>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</si>
  <si>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</si>
  <si>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</si>
  <si>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</si>
  <si>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</si>
  <si>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</si>
  <si>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</si>
  <si>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</si>
  <si>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</si>
  <si>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</si>
  <si>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</si>
  <si>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</si>
  <si>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</si>
  <si>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</si>
  <si>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</si>
  <si>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</si>
  <si>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</si>
  <si>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</si>
  <si>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</si>
  <si>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</si>
  <si>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</si>
  <si>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</si>
  <si>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</si>
  <si>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</si>
  <si>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</si>
  <si>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</si>
  <si>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</si>
  <si>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</si>
  <si>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</si>
  <si>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</si>
  <si>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</si>
  <si>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</si>
  <si>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</si>
  <si>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</si>
  <si>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</si>
  <si>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</si>
  <si>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</si>
  <si>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</si>
  <si>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</si>
  <si>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</si>
  <si>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</si>
  <si>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</si>
  <si>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</si>
  <si>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</si>
  <si>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</si>
  <si>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</si>
  <si>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</si>
  <si>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</si>
  <si>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</si>
  <si>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</si>
  <si>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</si>
  <si>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</si>
  <si>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</si>
  <si>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</si>
  <si>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</si>
  <si>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</si>
  <si>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</si>
  <si>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</si>
  <si>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</si>
  <si>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</si>
  <si>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</si>
  <si>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</si>
  <si>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</si>
  <si>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</si>
  <si>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</si>
  <si>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</si>
  <si>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</si>
  <si>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</si>
  <si>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</si>
  <si>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</si>
  <si>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</si>
  <si>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</si>
  <si>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</si>
  <si>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</si>
  <si>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</si>
  <si>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</si>
  <si>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</si>
  <si>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</si>
  <si>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</si>
  <si>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</si>
  <si>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</si>
  <si>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</si>
  <si>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</si>
  <si>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</si>
  <si>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</si>
  <si>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</si>
  <si>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</si>
  <si>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</si>
  <si>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</si>
  <si>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</si>
  <si>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</si>
  <si>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</si>
  <si>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</si>
  <si>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</si>
  <si>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</si>
  <si>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</si>
  <si>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</si>
  <si>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</si>
  <si>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</si>
  <si>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</si>
  <si>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</si>
  <si>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</si>
  <si>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</si>
  <si>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</si>
  <si>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</si>
  <si>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</si>
  <si>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</si>
  <si>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</si>
  <si>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</si>
  <si>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</si>
  <si>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</si>
  <si>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</si>
  <si>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</si>
  <si>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</si>
  <si>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</si>
  <si>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</si>
  <si>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</si>
  <si>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</si>
  <si>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</si>
  <si>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</si>
  <si>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</si>
  <si>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</si>
  <si>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</si>
  <si>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</si>
  <si>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</si>
  <si>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</si>
  <si>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</si>
  <si>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</si>
  <si>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</si>
  <si>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</si>
  <si>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</si>
  <si>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</si>
  <si>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</si>
  <si>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</si>
  <si>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</si>
  <si>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</si>
  <si>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</si>
  <si>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</si>
  <si>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</si>
  <si>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</si>
  <si>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</si>
  <si>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</si>
  <si>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</si>
  <si>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</si>
  <si>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</si>
  <si>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</si>
  <si>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</si>
  <si>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</si>
  <si>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</si>
  <si>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</si>
  <si>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</si>
  <si>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</si>
  <si>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</si>
  <si>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</si>
  <si>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</si>
  <si>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</si>
  <si>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</si>
  <si>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</si>
  <si>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</si>
  <si>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</si>
  <si>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</si>
  <si>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</si>
  <si>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</si>
  <si>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</si>
  <si>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</si>
  <si>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</si>
  <si>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</si>
  <si>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</si>
  <si>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</si>
  <si>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</si>
  <si>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</si>
  <si>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</si>
  <si>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</si>
  <si>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</si>
  <si>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</si>
  <si>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</si>
  <si>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</si>
  <si>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</si>
  <si>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</si>
  <si>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</si>
  <si>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</si>
  <si>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</si>
  <si>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</si>
  <si>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</si>
  <si>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</si>
  <si>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</si>
  <si>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</si>
  <si>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</si>
  <si>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</si>
  <si>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</si>
  <si>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</si>
  <si>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</si>
  <si>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</si>
  <si>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</si>
  <si>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</si>
  <si>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</si>
  <si>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</si>
  <si>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</si>
  <si>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</si>
  <si>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</si>
  <si>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</si>
  <si>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</si>
  <si>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</si>
  <si>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</si>
  <si>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</si>
  <si>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</si>
  <si>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</si>
  <si>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</si>
  <si>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</si>
  <si>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</si>
  <si>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</si>
  <si>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</si>
  <si>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</si>
  <si>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</si>
  <si>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</si>
  <si>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</si>
  <si>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</si>
  <si>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</si>
  <si>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</si>
  <si>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</si>
  <si>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</si>
  <si>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</si>
  <si>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</si>
  <si>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</si>
  <si>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</si>
  <si>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</si>
  <si>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</si>
  <si>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</si>
  <si>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</si>
  <si>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</si>
  <si>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</si>
  <si>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</si>
  <si>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</si>
  <si>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</si>
  <si>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</si>
  <si>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</si>
  <si>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</si>
  <si>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</si>
  <si>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</si>
  <si>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</si>
  <si>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</si>
  <si>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</si>
  <si>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</si>
  <si>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</si>
  <si>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</si>
  <si>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</si>
  <si>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</si>
  <si>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</si>
  <si>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</si>
  <si>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</si>
  <si>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</si>
  <si>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</si>
  <si>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</si>
  <si>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</si>
  <si>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</si>
  <si>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</si>
  <si>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</si>
  <si>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</si>
  <si>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</si>
  <si>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</si>
  <si>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</si>
  <si>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</si>
  <si>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</si>
  <si>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</si>
  <si>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</si>
  <si>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</si>
  <si>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</si>
  <si>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</si>
  <si>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</si>
  <si>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</si>
  <si>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</si>
  <si>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</si>
  <si>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</si>
  <si>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</si>
  <si>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</si>
  <si>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</si>
  <si>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</si>
  <si>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</si>
  <si>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</si>
  <si>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</si>
  <si>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</si>
  <si>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</si>
  <si>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</si>
  <si>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</si>
  <si>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</si>
  <si>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</si>
  <si>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</si>
  <si>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</si>
  <si>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</si>
  <si>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</si>
  <si>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</si>
  <si>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</si>
  <si>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</si>
  <si>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</si>
  <si>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</si>
  <si>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</si>
  <si>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</si>
  <si>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</si>
  <si>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</si>
  <si>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</si>
  <si>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</si>
  <si>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</si>
  <si>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</si>
  <si>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</si>
  <si>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</si>
  <si>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</si>
  <si>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</si>
  <si>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</si>
  <si>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</si>
  <si>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</si>
  <si>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</si>
  <si>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</si>
  <si>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</si>
  <si>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</si>
  <si>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</si>
  <si>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</si>
  <si>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</si>
  <si>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</si>
  <si>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</si>
  <si>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</si>
  <si>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</si>
  <si>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</si>
  <si>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</si>
  <si>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</si>
  <si>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</si>
  <si>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</si>
  <si>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</si>
  <si>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</si>
  <si>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</si>
  <si>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</si>
  <si>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</si>
  <si>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</si>
  <si>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</si>
  <si>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</si>
  <si>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</si>
  <si>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</si>
  <si>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</si>
  <si>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</si>
  <si>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</si>
  <si>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</si>
  <si>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</si>
  <si>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</si>
  <si>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</si>
  <si>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</si>
  <si>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</si>
  <si>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</si>
  <si>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</si>
  <si>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</si>
  <si>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</si>
  <si>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</si>
  <si>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</si>
  <si>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</si>
  <si>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</si>
  <si>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</si>
  <si>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</si>
  <si>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</si>
  <si>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</si>
  <si>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</si>
  <si>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</si>
  <si>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</si>
  <si>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</si>
  <si>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</si>
  <si>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</si>
  <si>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</si>
  <si>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</si>
  <si>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</si>
  <si>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</si>
  <si>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</si>
  <si>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</si>
  <si>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</si>
  <si>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</si>
  <si>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</si>
  <si>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</si>
  <si>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</si>
  <si>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</si>
  <si>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</si>
  <si>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</si>
  <si>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</si>
  <si>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</si>
  <si>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</si>
  <si>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</si>
  <si>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</si>
  <si>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</si>
  <si>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</si>
  <si>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</si>
  <si>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</si>
  <si>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</si>
  <si>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</si>
  <si>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</si>
  <si>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</si>
  <si>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</si>
  <si>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</si>
  <si>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</si>
  <si>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</si>
  <si>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</si>
  <si>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</si>
  <si>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</si>
  <si>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</si>
  <si>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</si>
  <si>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</si>
  <si>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</si>
  <si>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</si>
  <si>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</si>
  <si>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</si>
  <si>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</si>
  <si>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</si>
  <si>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</si>
  <si>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</si>
  <si>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</si>
  <si>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</si>
  <si>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</si>
  <si>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</si>
  <si>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</si>
  <si>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</si>
  <si>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</si>
  <si>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</si>
  <si>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</si>
  <si>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</si>
  <si>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</si>
  <si>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</si>
  <si>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</si>
  <si>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</si>
  <si>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</si>
  <si>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</si>
  <si>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</si>
  <si>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</si>
  <si>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</si>
  <si>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</si>
  <si>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</si>
  <si>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</si>
  <si>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</si>
  <si>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</si>
  <si>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</si>
  <si>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</si>
  <si>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</si>
  <si>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</si>
  <si>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</si>
  <si>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</si>
  <si>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</si>
  <si>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</si>
  <si>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</si>
  <si>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</si>
  <si>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</si>
  <si>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</si>
  <si>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</si>
  <si>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</si>
  <si>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</si>
  <si>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</si>
  <si>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</si>
  <si>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</si>
  <si>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</si>
  <si>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</si>
  <si>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</si>
  <si>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</si>
  <si>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</si>
  <si>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</si>
  <si>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</si>
  <si>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</si>
  <si>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</si>
  <si>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</si>
  <si>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</si>
  <si>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</si>
  <si>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</si>
  <si>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</si>
  <si>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</si>
  <si>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</si>
  <si>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</si>
  <si>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</si>
  <si>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</si>
  <si>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</si>
  <si>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</si>
  <si>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</si>
  <si>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</si>
  <si>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</si>
  <si>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</si>
  <si>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</si>
  <si>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</si>
  <si>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</si>
  <si>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</si>
  <si>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</si>
  <si>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</si>
  <si>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</si>
  <si>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</si>
  <si>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</si>
  <si>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</si>
  <si>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</si>
  <si>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</si>
  <si>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</si>
  <si>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</si>
  <si>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</si>
  <si>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</si>
  <si>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</si>
  <si>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</si>
  <si>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</si>
  <si>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</si>
  <si>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</si>
  <si>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</si>
  <si>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</si>
  <si>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</si>
  <si>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</si>
  <si>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</si>
  <si>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</si>
  <si>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</si>
  <si>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</si>
  <si>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</si>
  <si>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</si>
  <si>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</si>
  <si>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</si>
  <si>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</si>
  <si>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</si>
  <si>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</si>
  <si>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</si>
  <si>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</si>
  <si>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</si>
  <si>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</si>
  <si>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</si>
  <si>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</si>
  <si>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</si>
  <si>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</si>
  <si>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</si>
  <si>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</si>
  <si>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</si>
  <si>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</si>
  <si>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</si>
  <si>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</si>
  <si>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</si>
  <si>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</si>
  <si>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</si>
  <si>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</si>
  <si>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</si>
  <si>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</si>
  <si>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</si>
  <si>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</si>
  <si>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</si>
  <si>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</si>
  <si>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</si>
  <si>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</si>
  <si>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</si>
  <si>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</si>
  <si>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</si>
  <si>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</si>
  <si>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</si>
  <si>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</si>
  <si>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</si>
  <si>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</si>
  <si>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</si>
  <si>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</si>
  <si>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</si>
  <si>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</si>
  <si>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</si>
  <si>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</si>
  <si>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</si>
  <si>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</si>
  <si>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</si>
  <si>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</si>
  <si>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</si>
  <si>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</si>
  <si>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</si>
  <si>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</si>
  <si>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</si>
  <si>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</si>
  <si>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</si>
  <si>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</si>
  <si>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</si>
  <si>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</si>
  <si>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</si>
  <si>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</si>
  <si>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</si>
  <si>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</si>
  <si>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</si>
  <si>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</si>
  <si>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</si>
  <si>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</si>
  <si>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</si>
  <si>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</si>
  <si>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</si>
  <si>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</si>
  <si>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</si>
  <si>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</si>
  <si>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</si>
  <si>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</si>
  <si>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</si>
  <si>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</si>
  <si>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</si>
  <si>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</si>
  <si>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</si>
  <si>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</si>
  <si>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</si>
  <si>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</si>
  <si>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</si>
  <si>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</si>
  <si>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</si>
  <si>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</si>
  <si>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</si>
  <si>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</si>
  <si>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</si>
  <si>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</si>
  <si>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</si>
  <si>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</si>
  <si>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</si>
  <si>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</si>
  <si>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</si>
  <si>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</si>
  <si>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</si>
  <si>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</si>
  <si>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</si>
  <si>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</si>
  <si>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</si>
  <si>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</si>
  <si>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</si>
  <si>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</si>
  <si>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</si>
  <si>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</si>
  <si>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</si>
  <si>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</si>
  <si>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</si>
  <si>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</si>
  <si>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</si>
  <si>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</si>
  <si>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</si>
  <si>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</si>
  <si>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</si>
  <si>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</si>
  <si>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</si>
  <si>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</si>
  <si>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</si>
  <si>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</si>
  <si>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</si>
  <si>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</si>
  <si>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</si>
  <si>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</si>
  <si>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</si>
  <si>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</si>
  <si>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</si>
  <si>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</si>
  <si>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</si>
  <si>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</si>
  <si>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</si>
  <si>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</si>
  <si>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</si>
  <si>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</si>
  <si>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</si>
  <si>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</si>
  <si>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</si>
  <si>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</si>
  <si>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</si>
  <si>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</si>
  <si>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</si>
  <si>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</si>
  <si>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</si>
  <si>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</si>
  <si>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</si>
  <si>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</si>
  <si>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</si>
  <si>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</si>
  <si>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</si>
  <si>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</si>
  <si>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</si>
  <si>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</si>
  <si>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</si>
  <si>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</si>
  <si>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</si>
  <si>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</si>
  <si>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</si>
  <si>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</si>
  <si>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</si>
  <si>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</si>
  <si>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</si>
  <si>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</si>
  <si>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</si>
  <si>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</si>
  <si>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</si>
  <si>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</si>
  <si>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</si>
  <si>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</si>
  <si>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</si>
  <si>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</si>
  <si>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</si>
  <si>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</si>
  <si>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</si>
  <si>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</si>
  <si>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</si>
  <si>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</si>
  <si>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</si>
  <si>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</si>
  <si>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</si>
  <si>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</si>
  <si>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</si>
  <si>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</si>
  <si>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</si>
  <si>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</si>
  <si>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</si>
  <si>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</si>
  <si>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</si>
  <si>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</si>
  <si>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</si>
  <si>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</si>
  <si>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</si>
  <si>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</si>
  <si>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</si>
  <si>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</si>
  <si>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</si>
  <si>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</si>
  <si>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</si>
  <si>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</si>
  <si>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</si>
  <si>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</si>
  <si>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</si>
  <si>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</si>
  <si>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</si>
  <si>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</si>
  <si>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</si>
  <si>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</si>
  <si>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</si>
  <si>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</si>
  <si>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</si>
  <si>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</si>
  <si>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</si>
  <si>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</si>
  <si>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</si>
  <si>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</si>
  <si>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</si>
  <si>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</si>
  <si>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</si>
  <si>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</si>
  <si>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</si>
  <si>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</si>
  <si>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</si>
  <si>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</si>
  <si>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</si>
  <si>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</si>
  <si>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</si>
  <si>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</si>
  <si>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</si>
  <si>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</si>
  <si>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</si>
  <si>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</si>
  <si>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</si>
  <si>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</si>
  <si>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</si>
  <si>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</si>
  <si>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</si>
  <si>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</si>
  <si>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</si>
  <si>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</si>
  <si>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</si>
  <si>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</si>
  <si>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</si>
  <si>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</si>
  <si>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</si>
  <si>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</si>
  <si>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</si>
  <si>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</si>
  <si>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</si>
  <si>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</si>
  <si>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</si>
  <si>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</si>
  <si>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</si>
  <si>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</si>
  <si>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</si>
  <si>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</si>
  <si>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</si>
  <si>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</si>
  <si>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</si>
  <si>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</si>
  <si>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</si>
  <si>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</si>
  <si>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</si>
  <si>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</si>
  <si>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</si>
  <si>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</si>
  <si>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</si>
  <si>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</si>
  <si>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</si>
  <si>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</si>
  <si>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</si>
  <si>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</si>
  <si>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</si>
  <si>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</si>
  <si>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</si>
  <si>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</si>
  <si>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</si>
  <si>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</si>
  <si>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</si>
  <si>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</si>
  <si>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</si>
  <si>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</si>
  <si>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</si>
  <si>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</si>
  <si>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</si>
  <si>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</si>
  <si>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</si>
  <si>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</si>
  <si>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</si>
  <si>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</si>
  <si>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</si>
  <si>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</si>
  <si>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</si>
  <si>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</si>
  <si>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</si>
  <si>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</si>
  <si>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</si>
  <si>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</si>
  <si>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</si>
  <si>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</si>
  <si>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</si>
  <si>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</si>
  <si>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</si>
  <si>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</si>
  <si>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</si>
  <si>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</si>
  <si>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</si>
  <si>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</si>
  <si>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</si>
  <si>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</si>
  <si>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</si>
  <si>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</si>
  <si>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</si>
  <si>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</si>
  <si>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</si>
  <si>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</si>
  <si>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</si>
  <si>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</si>
  <si>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</si>
  <si>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</si>
  <si>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</si>
  <si>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</si>
  <si>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</si>
  <si>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</si>
  <si>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</si>
  <si>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</si>
  <si>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</si>
  <si>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</si>
  <si>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</si>
  <si>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</si>
  <si>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</si>
  <si>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</si>
  <si>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</si>
  <si>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</si>
  <si>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</si>
  <si>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</si>
  <si>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</si>
  <si>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</si>
  <si>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</si>
  <si>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</si>
  <si>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</si>
  <si>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</si>
  <si>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</si>
  <si>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</si>
  <si>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</si>
  <si>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</si>
  <si>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</si>
  <si>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</si>
  <si>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</si>
  <si>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</si>
  <si>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</si>
  <si>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</si>
  <si>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</si>
  <si>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</si>
  <si>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</si>
  <si>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</si>
  <si>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</si>
  <si>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</si>
  <si>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</si>
  <si>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</si>
  <si>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</si>
  <si>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</si>
  <si>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</si>
  <si>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</si>
  <si>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</si>
  <si>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</si>
  <si>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</si>
  <si>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</si>
  <si>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</si>
  <si>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</si>
  <si>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</si>
  <si>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</si>
  <si>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</si>
  <si>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</si>
  <si>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</si>
  <si>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</si>
  <si>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</si>
  <si>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</si>
  <si>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</si>
  <si>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</si>
  <si>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</si>
  <si>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</si>
  <si>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</si>
  <si>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</si>
  <si>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</si>
  <si>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</si>
  <si>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</si>
  <si>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</si>
  <si>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</si>
  <si>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</si>
  <si>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</si>
  <si>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</si>
  <si>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</si>
  <si>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</si>
  <si>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</si>
  <si>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</si>
  <si>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</si>
  <si>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</si>
  <si>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</si>
  <si>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</si>
  <si>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</si>
  <si>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</si>
  <si>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</si>
  <si>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</si>
  <si>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</si>
  <si>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</si>
  <si>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</si>
  <si>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</si>
  <si>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</si>
  <si>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</si>
  <si>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</si>
  <si>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</si>
  <si>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</si>
  <si>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</si>
  <si>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</si>
  <si>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</si>
  <si>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</si>
  <si>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</si>
  <si>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</si>
  <si>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</si>
  <si>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</si>
  <si>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</si>
  <si>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</si>
  <si>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</si>
  <si>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</si>
  <si>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</si>
  <si>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</si>
  <si>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</si>
  <si>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</si>
  <si>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</si>
  <si>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</si>
  <si>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</si>
  <si>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</si>
  <si>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</si>
  <si>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</si>
  <si>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</si>
  <si>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</si>
  <si>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</si>
  <si>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</si>
  <si>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</si>
  <si>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</si>
  <si>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</si>
  <si>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</si>
  <si>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</si>
  <si>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</si>
  <si>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</si>
  <si>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</si>
  <si>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</si>
  <si>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</si>
  <si>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</si>
  <si>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</si>
  <si>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</si>
  <si>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</si>
  <si>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</si>
  <si>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</si>
  <si>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</si>
  <si>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</si>
  <si>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</si>
  <si>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</si>
  <si>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</si>
  <si>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</si>
  <si>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</si>
  <si>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</si>
  <si>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</si>
  <si>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</si>
  <si>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</si>
  <si>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</si>
  <si>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</si>
  <si>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</si>
  <si>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</si>
  <si>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</si>
  <si>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</si>
  <si>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</si>
  <si>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</si>
  <si>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</si>
  <si>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</si>
  <si>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</si>
  <si>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</si>
  <si>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</si>
  <si>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</si>
  <si>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</si>
  <si>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</si>
  <si>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</si>
  <si>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</si>
  <si>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</si>
  <si>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</si>
  <si>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</si>
  <si>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</si>
  <si>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</si>
  <si>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</si>
  <si>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</si>
  <si>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</si>
  <si>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</si>
  <si>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</si>
  <si>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</si>
  <si>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</si>
  <si>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</si>
  <si>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</si>
  <si>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</si>
  <si>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</si>
  <si>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</si>
  <si>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</si>
  <si>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</si>
  <si>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</si>
  <si>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</si>
  <si>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</si>
  <si>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</si>
  <si>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</si>
  <si>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</si>
  <si>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</si>
  <si>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</si>
  <si>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</si>
  <si>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</si>
  <si>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</si>
  <si>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</si>
  <si>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</si>
  <si>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</si>
  <si>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</si>
  <si>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</si>
  <si>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</si>
  <si>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</si>
  <si>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</si>
  <si>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</si>
  <si>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</si>
  <si>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</si>
  <si>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</si>
  <si>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</si>
  <si>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</si>
  <si>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</si>
  <si>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</si>
  <si>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</si>
  <si>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</si>
  <si>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</si>
  <si>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</si>
  <si>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</si>
  <si>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</si>
  <si>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</si>
  <si>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</si>
  <si>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</si>
  <si>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</si>
  <si>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</si>
  <si>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</si>
  <si>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</si>
  <si>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</si>
  <si>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</si>
  <si>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</si>
  <si>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</si>
  <si>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</si>
  <si>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</si>
  <si>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</si>
  <si>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</si>
  <si>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</si>
  <si>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</si>
  <si>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</si>
  <si>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</si>
  <si>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</si>
  <si>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</si>
  <si>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</si>
  <si>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</si>
  <si>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</si>
  <si>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</si>
  <si>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</si>
  <si>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</si>
  <si>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</si>
  <si>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</si>
  <si>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</si>
  <si>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</si>
  <si>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</si>
  <si>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</si>
  <si>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</si>
  <si>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</si>
  <si>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</si>
  <si>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</si>
  <si>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</si>
  <si>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</si>
  <si>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</si>
  <si>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</si>
  <si>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</si>
  <si>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</si>
  <si>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</si>
  <si>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</si>
  <si>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</si>
  <si>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</si>
  <si>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</si>
  <si>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</si>
  <si>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</si>
  <si>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</si>
  <si>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</si>
  <si>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</si>
  <si>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</si>
  <si>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</si>
  <si>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</si>
  <si>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</si>
  <si>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</si>
  <si>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</si>
  <si>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</si>
  <si>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</si>
  <si>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</si>
  <si>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</si>
  <si>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</si>
  <si>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</si>
  <si>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</si>
  <si>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</si>
  <si>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</si>
  <si>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</si>
  <si>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</si>
  <si>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</si>
  <si>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</si>
  <si>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</si>
  <si>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</si>
  <si>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</si>
  <si>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</si>
  <si>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</si>
  <si>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</si>
  <si>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</si>
  <si>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</si>
  <si>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</si>
  <si>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</si>
  <si>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</si>
  <si>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</si>
  <si>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</si>
  <si>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</si>
  <si>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</si>
  <si>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</si>
  <si>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</si>
  <si>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</si>
  <si>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</si>
  <si>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</si>
  <si>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</si>
  <si>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</si>
  <si>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</si>
  <si>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</si>
  <si>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</si>
  <si>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</si>
  <si>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</si>
  <si>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</si>
  <si>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</si>
  <si>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</si>
  <si>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</si>
  <si>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</si>
  <si>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</si>
  <si>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</si>
  <si>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</si>
  <si>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</si>
  <si>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</si>
  <si>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</si>
  <si>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</si>
  <si>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</si>
  <si>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</si>
  <si>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</si>
  <si>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</si>
  <si>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</si>
  <si>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</si>
  <si>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</si>
  <si>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</si>
  <si>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</si>
  <si>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</si>
  <si>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</si>
  <si>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</si>
  <si>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</si>
  <si>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</si>
  <si>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</si>
  <si>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</si>
  <si>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</si>
  <si>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</si>
  <si>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</si>
  <si>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</si>
  <si>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</si>
  <si>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</si>
  <si>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</si>
  <si>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</si>
  <si>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</si>
  <si>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</si>
  <si>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</si>
  <si>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</si>
  <si>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</si>
  <si>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</si>
  <si>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</si>
  <si>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</si>
  <si>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</si>
  <si>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</si>
  <si>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</si>
  <si>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</si>
  <si>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</si>
  <si>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</si>
  <si>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</si>
  <si>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</si>
  <si>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</si>
  <si>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</si>
  <si>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</si>
  <si>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</si>
  <si>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</si>
  <si>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</si>
  <si>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</si>
  <si>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</si>
  <si>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</si>
  <si>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</si>
  <si>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</si>
  <si>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</si>
  <si>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</si>
  <si>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</si>
  <si>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</si>
  <si>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</si>
  <si>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</si>
  <si>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</si>
  <si>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</si>
  <si>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</si>
  <si>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</si>
  <si>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</si>
  <si>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</si>
  <si>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</si>
  <si>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</si>
  <si>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</si>
  <si>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</si>
  <si>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</si>
  <si>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</si>
  <si>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</si>
  <si>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</si>
  <si>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</si>
  <si>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</si>
  <si>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</si>
  <si>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</si>
  <si>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</si>
  <si>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</si>
  <si>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</si>
  <si>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</si>
  <si>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</si>
  <si>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</si>
  <si>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</si>
  <si>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</si>
  <si>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</si>
  <si>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</si>
  <si>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</si>
  <si>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</si>
  <si>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</si>
  <si>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</si>
  <si>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</si>
  <si>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</si>
  <si>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</si>
  <si>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</si>
  <si>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</si>
  <si>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</si>
  <si>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</si>
  <si>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</si>
  <si>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</si>
  <si>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</si>
  <si>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</si>
  <si>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</si>
  <si>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</si>
  <si>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</si>
  <si>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</si>
  <si>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</si>
  <si>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</si>
  <si>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</si>
  <si>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</si>
  <si>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</si>
  <si>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</si>
  <si>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</si>
  <si>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</si>
  <si>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</si>
  <si>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</si>
  <si>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</si>
  <si>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</si>
  <si>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</si>
  <si>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</si>
  <si>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</si>
  <si>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</si>
  <si>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</si>
  <si>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</si>
  <si>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</si>
  <si>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</si>
  <si>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</si>
  <si>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</si>
  <si>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</si>
  <si>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</si>
  <si>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</si>
  <si>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</si>
  <si>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</si>
  <si>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</si>
  <si>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</si>
  <si>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</si>
  <si>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</si>
  <si>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</si>
  <si>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</si>
  <si>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</si>
  <si>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</si>
  <si>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</si>
  <si>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</si>
  <si>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</si>
  <si>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</si>
  <si>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</si>
  <si>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</si>
  <si>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</si>
  <si>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</si>
  <si>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</si>
  <si>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</si>
  <si>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</si>
  <si>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</si>
  <si>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</si>
  <si>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</si>
  <si>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</si>
  <si>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</si>
  <si>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</si>
  <si>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</si>
  <si>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</si>
  <si>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</si>
  <si>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</si>
  <si>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</si>
  <si>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</si>
  <si>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</si>
  <si>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</si>
  <si>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</si>
  <si>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</si>
  <si>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</si>
  <si>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</si>
  <si>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</si>
  <si>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</si>
  <si>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</si>
  <si>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</si>
  <si>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</si>
  <si>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</si>
  <si>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</si>
  <si>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</si>
  <si>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</si>
  <si>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</si>
  <si>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</si>
  <si>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</si>
  <si>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</si>
  <si>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</si>
  <si>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</si>
  <si>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</si>
  <si>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</si>
  <si>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</si>
  <si>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</si>
  <si>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</si>
  <si>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</si>
  <si>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</si>
  <si>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</si>
  <si>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</si>
  <si>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</si>
  <si>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</si>
  <si>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</si>
  <si>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</si>
  <si>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</si>
  <si>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</si>
  <si>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</si>
  <si>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</si>
  <si>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</si>
  <si>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</si>
  <si>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</si>
  <si>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</si>
  <si>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</si>
  <si>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</si>
  <si>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</si>
  <si>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</si>
  <si>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</si>
  <si>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</si>
  <si>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</si>
  <si>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</si>
  <si>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</si>
  <si>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</si>
  <si>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</si>
  <si>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</si>
  <si>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</si>
  <si>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</si>
  <si>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</si>
  <si>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</si>
  <si>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</si>
  <si>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</si>
  <si>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</si>
  <si>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</si>
  <si>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</si>
  <si>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</si>
  <si>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</si>
  <si>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</si>
  <si>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</si>
  <si>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</si>
  <si>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</si>
  <si>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</si>
  <si>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</si>
  <si>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</si>
  <si>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</si>
  <si>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</si>
  <si>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</si>
  <si>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</si>
  <si>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</si>
  <si>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</si>
  <si>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</si>
  <si>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</si>
  <si>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</si>
  <si>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</si>
  <si>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</si>
  <si>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</si>
  <si>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</si>
  <si>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</si>
  <si>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</si>
  <si>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</si>
  <si>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</si>
  <si>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</si>
  <si>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</si>
  <si>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</si>
  <si>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</si>
  <si>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</si>
  <si>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</si>
  <si>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</si>
  <si>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</si>
  <si>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</si>
  <si>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</si>
  <si>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</si>
  <si>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</si>
  <si>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</si>
  <si>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</si>
  <si>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</si>
  <si>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</si>
  <si>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</si>
  <si>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</si>
  <si>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</si>
  <si>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</si>
  <si>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</si>
  <si>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</si>
  <si>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</si>
  <si>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</si>
  <si>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</si>
  <si>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</si>
  <si>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</si>
  <si>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</si>
  <si>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</si>
  <si>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</si>
  <si>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</si>
  <si>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</si>
  <si>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</si>
  <si>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</si>
  <si>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</si>
  <si>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</si>
  <si>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</si>
  <si>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</si>
  <si>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</si>
  <si>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</si>
  <si>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</si>
  <si>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</si>
  <si>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</si>
  <si>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</si>
  <si>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</si>
  <si>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</si>
  <si>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</si>
  <si>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</si>
  <si>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</si>
  <si>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</si>
  <si>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</si>
  <si>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</si>
  <si>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</si>
  <si>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</si>
  <si>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</si>
  <si>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</si>
  <si>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</si>
  <si>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</si>
  <si>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</si>
  <si>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</si>
  <si>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</si>
  <si>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</si>
  <si>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</si>
  <si>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</si>
  <si>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</si>
  <si>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</si>
  <si>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</si>
  <si>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</si>
  <si>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</si>
  <si>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</si>
  <si>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</si>
  <si>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</si>
  <si>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</si>
  <si>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</si>
  <si>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</si>
  <si>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</si>
  <si>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</si>
  <si>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</si>
  <si>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</si>
  <si>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</si>
  <si>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</si>
  <si>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</si>
  <si>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</si>
  <si>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</si>
  <si>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</si>
  <si>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</si>
  <si>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</si>
  <si>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</si>
  <si>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</si>
  <si>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</si>
  <si>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</si>
  <si>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</si>
  <si>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</si>
  <si>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</si>
  <si>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</si>
  <si>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</si>
  <si>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</si>
  <si>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</si>
  <si>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</si>
  <si>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</si>
  <si>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</si>
  <si>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</si>
  <si>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</si>
  <si>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</si>
  <si>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</si>
  <si>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</si>
  <si>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</si>
  <si>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</si>
  <si>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</si>
  <si>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</si>
  <si>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</si>
  <si>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</si>
  <si>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</si>
  <si>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</si>
  <si>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</si>
  <si>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</si>
  <si>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</si>
  <si>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</si>
  <si>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</si>
  <si>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</si>
  <si>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</si>
  <si>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</si>
  <si>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</si>
  <si>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</si>
  <si>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</si>
  <si>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</si>
  <si>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</si>
  <si>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</si>
  <si>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</si>
  <si>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</si>
  <si>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</si>
  <si>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</si>
  <si>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</si>
  <si>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</si>
  <si>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</si>
  <si>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</si>
  <si>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</si>
  <si>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</si>
  <si>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</si>
  <si>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</si>
  <si>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</si>
  <si>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</si>
  <si>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</si>
  <si>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</si>
  <si>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</si>
  <si>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</si>
  <si>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</si>
  <si>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</si>
  <si>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</si>
  <si>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</si>
  <si>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</si>
  <si>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</si>
  <si>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</si>
  <si>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</si>
  <si>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</si>
  <si>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</si>
  <si>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</si>
  <si>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</si>
  <si>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</si>
  <si>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</si>
  <si>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</si>
  <si>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</si>
  <si>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</si>
  <si>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</si>
  <si>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</si>
  <si>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</si>
  <si>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</si>
  <si>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</si>
  <si>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</si>
  <si>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</si>
  <si>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</si>
  <si>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</si>
  <si>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</si>
  <si>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</si>
  <si>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</si>
  <si>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</si>
  <si>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</si>
  <si>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</si>
  <si>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</si>
  <si>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</si>
  <si>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</si>
  <si>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</si>
  <si>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</si>
  <si>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</si>
  <si>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</si>
  <si>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</si>
  <si>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</si>
  <si>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</si>
  <si>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</si>
  <si>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</si>
  <si>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</si>
  <si>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</si>
  <si>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</si>
  <si>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</si>
  <si>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</si>
  <si>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</si>
  <si>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</si>
  <si>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</si>
  <si>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</si>
  <si>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</si>
  <si>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</si>
  <si>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</si>
  <si>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</si>
  <si>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</si>
  <si>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</si>
  <si>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</si>
  <si>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</si>
  <si>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</si>
  <si>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</si>
  <si>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</si>
  <si>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</si>
  <si>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</si>
  <si>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</si>
  <si>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</si>
  <si>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</si>
  <si>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</si>
  <si>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</si>
  <si>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</si>
  <si>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</si>
  <si>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</si>
  <si>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</si>
  <si>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</si>
  <si>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</si>
  <si>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</si>
  <si>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</si>
  <si>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</si>
  <si>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</si>
  <si>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</si>
  <si>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</si>
  <si>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</si>
  <si>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</si>
  <si>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</si>
  <si>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</si>
  <si>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</si>
  <si>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</si>
  <si>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</si>
  <si>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</si>
  <si>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</si>
  <si>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</si>
  <si>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</si>
  <si>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</si>
  <si>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</si>
  <si>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</si>
  <si>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</si>
  <si>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</si>
  <si>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</si>
  <si>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</si>
  <si>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</si>
  <si>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</si>
  <si>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</si>
  <si>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</si>
  <si>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</si>
  <si>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</si>
  <si>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</si>
  <si>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</si>
  <si>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</si>
  <si>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</si>
  <si>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</si>
  <si>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</si>
  <si>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</si>
  <si>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</si>
  <si>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</si>
  <si>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</si>
  <si>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</si>
  <si>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</si>
  <si>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</si>
  <si>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</si>
  <si>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</si>
  <si>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</si>
  <si>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</si>
  <si>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</si>
  <si>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</si>
  <si>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</si>
  <si>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</si>
  <si>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</si>
  <si>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</si>
  <si>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</si>
  <si>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</si>
  <si>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</si>
  <si>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</si>
  <si>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</si>
  <si>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</si>
  <si>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</si>
  <si>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</si>
  <si>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</si>
  <si>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</si>
  <si>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</si>
  <si>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</si>
  <si>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</si>
  <si>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</si>
  <si>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</si>
  <si>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</si>
  <si>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</si>
  <si>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</si>
  <si>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</si>
  <si>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</si>
  <si>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</si>
  <si>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</si>
  <si>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</si>
  <si>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</si>
  <si>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</si>
  <si>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</si>
  <si>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</si>
  <si>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</si>
  <si>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</si>
  <si>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</si>
  <si>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</si>
  <si>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</si>
  <si>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</si>
  <si>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</si>
  <si>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</si>
  <si>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</si>
  <si>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</si>
  <si>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</si>
  <si>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</si>
  <si>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</si>
  <si>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</si>
  <si>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</si>
  <si>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</si>
  <si>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</si>
  <si>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</si>
  <si>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</si>
  <si>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</si>
  <si>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</si>
  <si>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</si>
  <si>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</si>
  <si>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</si>
  <si>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</si>
  <si>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</si>
  <si>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</si>
  <si>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</si>
  <si>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</si>
  <si>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</si>
  <si>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</si>
  <si>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</si>
  <si>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</si>
  <si>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</si>
  <si>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</si>
  <si>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</si>
  <si>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</si>
  <si>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</si>
  <si>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</si>
  <si>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</si>
  <si>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</si>
  <si>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</si>
  <si>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</si>
  <si>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</si>
  <si>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</si>
  <si>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</si>
  <si>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</si>
  <si>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</si>
  <si>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</si>
  <si>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</si>
  <si>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</si>
  <si>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</si>
  <si>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</si>
  <si>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</si>
  <si>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</si>
  <si>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</si>
  <si>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</si>
  <si>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</si>
  <si>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</si>
  <si>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</si>
  <si>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</si>
  <si>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</si>
  <si>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</si>
  <si>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</si>
  <si>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</si>
  <si>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</si>
  <si>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</si>
  <si>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</si>
  <si>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</si>
  <si>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</si>
  <si>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</si>
  <si>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</si>
  <si>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</si>
  <si>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</si>
  <si>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</si>
  <si>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</si>
  <si>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</si>
  <si>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</si>
  <si>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</si>
  <si>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</si>
  <si>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</si>
  <si>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</si>
  <si>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</si>
  <si>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</si>
  <si>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</si>
  <si>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</si>
  <si>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</si>
  <si>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</si>
  <si>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</si>
  <si>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</si>
  <si>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</si>
  <si>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</si>
  <si>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</si>
  <si>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</si>
  <si>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</si>
  <si>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</si>
  <si>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</si>
  <si>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</si>
  <si>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</si>
  <si>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</si>
  <si>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</si>
  <si>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</si>
  <si>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</si>
  <si>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</si>
  <si>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</si>
  <si>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</si>
  <si>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</si>
  <si>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</si>
  <si>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</si>
  <si>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</si>
  <si>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</si>
  <si>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</si>
  <si>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</si>
  <si>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</si>
  <si>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</si>
  <si>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</si>
  <si>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</si>
  <si>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</si>
  <si>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</si>
  <si>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</si>
  <si>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</si>
  <si>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</si>
  <si>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</si>
  <si>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</si>
  <si>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</si>
  <si>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</si>
  <si>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</si>
  <si>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</si>
  <si>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</si>
  <si>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</si>
  <si>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</si>
  <si>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</si>
  <si>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</si>
  <si>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</si>
  <si>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</si>
  <si>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</si>
  <si>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</si>
  <si>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</si>
  <si>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</si>
  <si>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</si>
  <si>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</si>
  <si>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</si>
  <si>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</si>
  <si>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</si>
  <si>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</si>
  <si>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</si>
  <si>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</si>
  <si>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</si>
  <si>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</si>
  <si>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</si>
  <si>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</si>
  <si>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</si>
  <si>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</si>
  <si>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</si>
  <si>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</si>
  <si>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</si>
  <si>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</si>
  <si>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</si>
  <si>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</si>
  <si>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</si>
  <si>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</si>
  <si>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</si>
  <si>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</si>
  <si>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</si>
  <si>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</si>
  <si>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</si>
  <si>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</si>
  <si>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</si>
  <si>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</si>
  <si>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</si>
  <si>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</si>
  <si>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</si>
  <si>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</si>
  <si>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</si>
  <si>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</si>
  <si>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</si>
  <si>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</si>
  <si>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</si>
  <si>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</si>
  <si>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</si>
  <si>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</si>
  <si>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</si>
  <si>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</si>
  <si>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</si>
  <si>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</si>
  <si>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</si>
  <si>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</si>
  <si>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</si>
  <si>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</si>
  <si>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</si>
  <si>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</si>
  <si>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</si>
  <si>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</si>
  <si>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</si>
  <si>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</si>
  <si>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</si>
  <si>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</si>
  <si>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</si>
  <si>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</si>
  <si>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</si>
  <si>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</si>
  <si>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</si>
  <si>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</si>
  <si>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</si>
  <si>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</si>
  <si>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</si>
  <si>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</si>
  <si>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</si>
  <si>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</si>
  <si>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</si>
  <si>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</si>
  <si>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</si>
  <si>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</si>
  <si>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</si>
  <si>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</si>
  <si>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</si>
  <si>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</si>
  <si>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</si>
  <si>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</si>
  <si>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</si>
  <si>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</si>
  <si>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</si>
  <si>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</si>
  <si>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</si>
  <si>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</si>
  <si>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</si>
  <si>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</si>
  <si>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</si>
  <si>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</si>
  <si>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</si>
  <si>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</si>
  <si>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</si>
  <si>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</si>
  <si>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</si>
  <si>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</si>
  <si>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</si>
  <si>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</si>
  <si>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</si>
  <si>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</si>
  <si>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</si>
  <si>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</si>
  <si>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</si>
  <si>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</si>
  <si>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</si>
  <si>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</si>
  <si>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</si>
  <si>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</si>
  <si>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</si>
  <si>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</si>
  <si>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</si>
  <si>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</si>
  <si>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</si>
  <si>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</si>
  <si>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</si>
  <si>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</si>
  <si>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</si>
  <si>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</si>
  <si>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</si>
  <si>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</si>
  <si>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</si>
  <si>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</si>
  <si>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</si>
  <si>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</si>
  <si>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</si>
  <si>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</si>
  <si>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</si>
  <si>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</si>
  <si>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</si>
  <si>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</si>
  <si>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</si>
  <si>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</si>
  <si>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</si>
  <si>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</si>
  <si>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</si>
  <si>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</si>
  <si>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</si>
  <si>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</si>
  <si>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</si>
  <si>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</si>
  <si>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</si>
  <si>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</si>
  <si>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</si>
  <si>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</si>
  <si>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</si>
  <si>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</si>
  <si>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</si>
  <si>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</si>
  <si>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</si>
  <si>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</si>
  <si>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</si>
  <si>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</si>
  <si>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</si>
  <si>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</si>
  <si>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</si>
  <si>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</si>
  <si>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</si>
  <si>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</si>
  <si>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</si>
  <si>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</si>
  <si>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</si>
  <si>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</si>
  <si>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</si>
  <si>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</si>
  <si>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</si>
  <si>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</si>
  <si>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</si>
  <si>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</si>
  <si>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</si>
  <si>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</si>
  <si>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</si>
  <si>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</si>
  <si>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</si>
  <si>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</si>
  <si>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</si>
  <si>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</si>
  <si>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</si>
  <si>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</si>
  <si>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</si>
  <si>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</si>
  <si>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</si>
  <si>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</si>
  <si>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</si>
  <si>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</si>
  <si>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</si>
  <si>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</si>
  <si>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</si>
  <si>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</si>
  <si>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</si>
  <si>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</si>
  <si>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</si>
  <si>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</si>
  <si>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</si>
  <si>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</si>
  <si>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</si>
  <si>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</si>
  <si>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</si>
  <si>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</si>
  <si>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</si>
  <si>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</si>
  <si>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</si>
  <si>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</si>
  <si>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</si>
  <si>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</si>
  <si>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</si>
  <si>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</si>
  <si>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</si>
  <si>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</si>
  <si>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</si>
  <si>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</si>
  <si>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</si>
  <si>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</si>
  <si>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</si>
  <si>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</si>
  <si>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</si>
  <si>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</si>
  <si>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</si>
  <si>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</si>
  <si>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</si>
  <si>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</si>
  <si>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</si>
  <si>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</si>
  <si>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</si>
  <si>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</si>
  <si>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</si>
  <si>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</si>
  <si>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</si>
  <si>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</si>
  <si>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</si>
  <si>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</si>
  <si>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</si>
  <si>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</si>
  <si>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</si>
  <si>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</si>
  <si>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</si>
  <si>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</si>
  <si>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</si>
  <si>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</si>
  <si>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</si>
  <si>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</si>
  <si>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</si>
  <si>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</si>
  <si>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</si>
  <si>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</si>
  <si>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</si>
  <si>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</si>
  <si>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</si>
  <si>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</si>
  <si>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</si>
  <si>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</si>
  <si>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</si>
  <si>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</si>
  <si>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</si>
  <si>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</si>
  <si>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</si>
  <si>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</si>
  <si>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</si>
  <si>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</si>
  <si>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</si>
  <si>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</si>
  <si>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</si>
  <si>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</si>
  <si>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</si>
  <si>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</si>
  <si>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</si>
  <si>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</si>
  <si>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</si>
  <si>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</si>
  <si>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</si>
  <si>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</si>
  <si>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</si>
  <si>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</si>
  <si>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</si>
  <si>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</si>
  <si>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</si>
  <si>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</si>
  <si>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</si>
  <si>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</si>
  <si>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</si>
  <si>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</si>
  <si>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</si>
  <si>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</si>
  <si>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</si>
  <si>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</si>
  <si>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</si>
  <si>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</si>
  <si>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</si>
  <si>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</si>
  <si>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</si>
  <si>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</si>
  <si>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</si>
  <si>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</si>
  <si>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</si>
  <si>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</si>
  <si>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</si>
  <si>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</si>
  <si>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</si>
  <si>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</si>
  <si>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</si>
  <si>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</si>
  <si>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</si>
  <si>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</si>
  <si>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</si>
  <si>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</si>
  <si>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</si>
  <si>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</si>
  <si>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</si>
  <si>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</si>
  <si>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</si>
  <si>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</si>
  <si>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</si>
  <si>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</si>
  <si>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</si>
  <si>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</si>
  <si>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</si>
  <si>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</si>
  <si>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</si>
  <si>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</si>
  <si>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</si>
  <si>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</si>
  <si>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</si>
  <si>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</si>
  <si>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</si>
  <si>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</si>
  <si>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</si>
  <si>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</si>
  <si>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</si>
  <si>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</si>
  <si>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</si>
  <si>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</si>
  <si>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</si>
  <si>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</si>
  <si>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</si>
  <si>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</si>
  <si>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</si>
  <si>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</si>
  <si>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</si>
  <si>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</si>
  <si>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</si>
  <si>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</si>
  <si>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</si>
  <si>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</si>
  <si>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</si>
  <si>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</si>
  <si>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</si>
  <si>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</si>
  <si>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</si>
  <si>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</si>
  <si>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</si>
  <si>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</si>
  <si>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</si>
  <si>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</si>
  <si>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</si>
  <si>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</si>
  <si>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</si>
  <si>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</si>
  <si>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</si>
  <si>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</si>
  <si>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</si>
  <si>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</si>
  <si>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</si>
  <si>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</si>
  <si>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</si>
  <si>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</si>
  <si>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</si>
  <si>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</si>
  <si>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</si>
  <si>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</si>
  <si>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</si>
  <si>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</si>
  <si>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</si>
  <si>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</si>
  <si>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</si>
  <si>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</si>
  <si>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</si>
  <si>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</si>
  <si>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</si>
  <si>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</si>
  <si>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</si>
  <si>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</si>
  <si>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</si>
  <si>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</si>
  <si>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</si>
  <si>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</si>
  <si>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</si>
  <si>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</si>
  <si>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</si>
  <si>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</si>
  <si>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</si>
  <si>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</si>
  <si>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</si>
  <si>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</si>
  <si>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</si>
  <si>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</si>
  <si>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</si>
  <si>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</si>
  <si>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</si>
  <si>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</si>
  <si>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</si>
  <si>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</si>
  <si>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</si>
  <si>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</si>
  <si>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</si>
  <si>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</si>
  <si>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</si>
  <si>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</si>
  <si>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</si>
  <si>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</si>
  <si>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</si>
  <si>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</si>
  <si>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</si>
  <si>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</si>
  <si>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</si>
  <si>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</si>
  <si>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</si>
  <si>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</si>
  <si>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</si>
  <si>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</si>
  <si>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</si>
  <si>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</si>
  <si>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</si>
  <si>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</si>
  <si>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</si>
  <si>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</si>
  <si>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</si>
  <si>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</si>
  <si>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</si>
  <si>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</si>
  <si>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</si>
  <si>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</si>
  <si>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</si>
  <si>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</si>
  <si>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</si>
  <si>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</si>
  <si>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</si>
  <si>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</si>
  <si>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</si>
  <si>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</si>
  <si>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</si>
  <si>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</si>
  <si>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</si>
  <si>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</si>
  <si>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</si>
  <si>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</si>
  <si>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</si>
  <si>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</si>
  <si>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</si>
  <si>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</si>
  <si>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</si>
  <si>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</si>
  <si>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</si>
  <si>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</si>
  <si>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</si>
  <si>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</si>
  <si>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</si>
  <si>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</si>
  <si>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</si>
  <si>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</si>
  <si>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</si>
  <si>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</si>
  <si>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</si>
  <si>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</si>
  <si>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</si>
  <si>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</si>
  <si>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</si>
  <si>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</si>
  <si>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</si>
  <si>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</si>
  <si>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</si>
  <si>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</si>
  <si>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</si>
  <si>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</si>
  <si>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</si>
  <si>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</si>
  <si>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</si>
  <si>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</si>
  <si>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</si>
  <si>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</si>
  <si>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</si>
  <si>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</si>
  <si>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</si>
  <si>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</si>
  <si>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</si>
  <si>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</si>
  <si>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</si>
  <si>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</si>
  <si>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</si>
  <si>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</si>
  <si>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</si>
  <si>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</si>
  <si>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</si>
  <si>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</si>
  <si>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</si>
  <si>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</si>
  <si>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</si>
  <si>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</si>
  <si>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</si>
  <si>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</si>
  <si>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</si>
  <si>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</si>
  <si>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</si>
  <si>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</si>
  <si>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</si>
  <si>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</si>
  <si>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</si>
  <si>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</si>
  <si>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</si>
  <si>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</si>
  <si>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</si>
  <si>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</si>
  <si>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</si>
  <si>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</si>
  <si>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</si>
  <si>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</si>
  <si>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</si>
  <si>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</si>
  <si>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</si>
  <si>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</si>
  <si>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</si>
  <si>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</si>
  <si>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</si>
  <si>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</si>
  <si>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</si>
  <si>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</si>
  <si>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</si>
  <si>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</si>
  <si>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</si>
  <si>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</si>
  <si>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</si>
  <si>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</si>
  <si>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</si>
  <si>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</si>
  <si>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</si>
  <si>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</si>
  <si>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</si>
  <si>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</si>
  <si>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</si>
  <si>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</si>
  <si>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</si>
  <si>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</si>
  <si>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</si>
  <si>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</si>
  <si>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</si>
  <si>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</si>
  <si>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</si>
  <si>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</si>
  <si>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</si>
  <si>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</si>
  <si>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</si>
  <si>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</si>
  <si>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</si>
  <si>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</si>
  <si>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</si>
  <si>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</si>
  <si>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</si>
  <si>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</si>
  <si>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</si>
  <si>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</si>
  <si>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</si>
  <si>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</si>
  <si>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</si>
  <si>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</si>
  <si>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</si>
  <si>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</si>
  <si>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</si>
  <si>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</si>
  <si>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</si>
  <si>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</si>
  <si>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</si>
  <si>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</si>
  <si>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</si>
  <si>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</si>
  <si>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</si>
  <si>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</si>
  <si>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</si>
  <si>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</si>
  <si>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</si>
  <si>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</si>
  <si>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</si>
  <si>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</si>
  <si>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</si>
  <si>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</si>
  <si>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</si>
  <si>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</si>
  <si>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</si>
  <si>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</si>
  <si>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</si>
  <si>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</si>
  <si>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</si>
  <si>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</si>
  <si>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</si>
  <si>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</si>
  <si>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</si>
  <si>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</si>
  <si>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</si>
  <si>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</si>
  <si>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</si>
  <si>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</si>
  <si>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</si>
  <si>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</si>
  <si>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</si>
  <si>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</si>
  <si>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</si>
  <si>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</si>
  <si>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</si>
  <si>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</si>
  <si>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</si>
  <si>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</si>
  <si>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</si>
  <si>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</si>
  <si>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</si>
  <si>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</si>
  <si>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</si>
  <si>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</si>
  <si>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</si>
  <si>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</si>
  <si>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</si>
  <si>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</si>
  <si>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</si>
  <si>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</si>
  <si>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</si>
  <si>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</si>
  <si>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</si>
  <si>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</si>
  <si>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</si>
  <si>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</si>
  <si>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</si>
  <si>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</si>
  <si>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</si>
  <si>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</si>
  <si>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</si>
  <si>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</si>
  <si>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</si>
  <si>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</si>
  <si>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</si>
  <si>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</si>
  <si>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</si>
  <si>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</si>
  <si>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</si>
  <si>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</si>
  <si>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</si>
  <si>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</si>
  <si>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</si>
  <si>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</si>
  <si>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</si>
  <si>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</si>
  <si>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</si>
  <si>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</si>
  <si>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</si>
  <si>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</si>
  <si>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</si>
  <si>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</si>
  <si>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</si>
  <si>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</si>
  <si>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</si>
  <si>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</si>
  <si>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</si>
  <si>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</si>
  <si>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</si>
  <si>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</si>
  <si>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</si>
  <si>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</si>
  <si>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</si>
  <si>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</si>
  <si>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</si>
  <si>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</si>
  <si>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</si>
  <si>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</si>
  <si>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</si>
  <si>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</si>
  <si>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</si>
  <si>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</si>
  <si>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</si>
  <si>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</si>
  <si>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</si>
  <si>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</si>
  <si>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</si>
  <si>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</si>
  <si>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</si>
  <si>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</si>
  <si>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</si>
  <si>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</si>
  <si>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</si>
  <si>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</si>
  <si>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</si>
  <si>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</si>
  <si>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</si>
  <si>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</si>
  <si>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</si>
  <si>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</si>
  <si>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</si>
  <si>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</si>
  <si>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</si>
  <si>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</si>
  <si>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</si>
  <si>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</si>
  <si>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</si>
  <si>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</si>
  <si>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</si>
  <si>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</si>
  <si>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</si>
  <si>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</si>
  <si>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</si>
  <si>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</si>
  <si>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</si>
  <si>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</si>
  <si>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</si>
  <si>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</si>
  <si>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</si>
  <si>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</si>
  <si>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</si>
  <si>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</si>
  <si>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</si>
  <si>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</si>
  <si>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</si>
  <si>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</si>
  <si>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</si>
  <si>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</si>
  <si>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</si>
  <si>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</si>
  <si>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</si>
  <si>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</si>
  <si>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</si>
  <si>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</si>
  <si>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</si>
  <si>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</si>
  <si>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</si>
  <si>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</si>
  <si>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</si>
  <si>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</si>
  <si>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</si>
  <si>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</si>
  <si>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</si>
  <si>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</si>
  <si>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</si>
  <si>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</si>
  <si>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</si>
  <si>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</si>
  <si>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</si>
  <si>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</si>
  <si>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</si>
  <si>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</si>
  <si>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</si>
  <si>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</si>
  <si>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</si>
  <si>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</si>
  <si>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</si>
  <si>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</si>
  <si>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</si>
  <si>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</si>
  <si>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</si>
  <si>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</si>
  <si>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</si>
  <si>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</si>
  <si>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</si>
  <si>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</si>
  <si>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</si>
  <si>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</si>
  <si>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</si>
  <si>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</si>
  <si>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</si>
  <si>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</si>
  <si>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</si>
  <si>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</si>
  <si>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</si>
  <si>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</si>
  <si>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</si>
  <si>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</si>
  <si>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</si>
  <si>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</si>
  <si>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</si>
  <si>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</si>
  <si>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</si>
  <si>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</si>
  <si>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</si>
  <si>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</si>
  <si>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</si>
  <si>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</si>
  <si>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</si>
  <si>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</si>
  <si>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</si>
  <si>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</si>
  <si>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</si>
  <si>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</si>
  <si>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</si>
  <si>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</si>
  <si>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</si>
  <si>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</si>
  <si>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</si>
  <si>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</si>
  <si>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</si>
  <si>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</si>
  <si>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</si>
  <si>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</si>
  <si>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</si>
  <si>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</si>
  <si>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</si>
  <si>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</si>
  <si>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</si>
  <si>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</si>
  <si>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</si>
  <si>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</si>
  <si>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</si>
  <si>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</si>
  <si>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</si>
  <si>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</si>
  <si>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</si>
  <si>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</si>
  <si>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</si>
  <si>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</si>
  <si>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</si>
  <si>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</si>
  <si>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</si>
  <si>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</si>
  <si>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</si>
  <si>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</si>
  <si>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</si>
  <si>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</si>
  <si>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</si>
  <si>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</si>
  <si>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</si>
  <si>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</si>
  <si>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</si>
  <si>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</si>
  <si>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</si>
  <si>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</si>
  <si>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</si>
  <si>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</si>
  <si>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</si>
  <si>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</si>
  <si>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</si>
  <si>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</si>
  <si>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</si>
  <si>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</si>
  <si>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</si>
  <si>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</si>
  <si>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</si>
  <si>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</si>
  <si>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</si>
  <si>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</si>
  <si>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</si>
  <si>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</si>
  <si>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</si>
  <si>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</si>
  <si>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</si>
  <si>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</si>
  <si>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</si>
  <si>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</si>
  <si>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</si>
  <si>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</si>
  <si>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</si>
  <si>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</si>
  <si>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</si>
  <si>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</si>
  <si>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</si>
  <si>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</si>
  <si>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</si>
  <si>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</si>
  <si>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</si>
  <si>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</si>
  <si>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</si>
  <si>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</si>
  <si>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</si>
  <si>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</si>
  <si>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</si>
  <si>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</si>
  <si>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</si>
  <si>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</si>
  <si>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</si>
  <si>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</si>
  <si>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</si>
  <si>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</si>
  <si>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</si>
  <si>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</si>
  <si>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</si>
  <si>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</si>
  <si>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</si>
  <si>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</si>
  <si>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</si>
  <si>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</si>
  <si>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</si>
  <si>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</si>
  <si>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</si>
  <si>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</si>
  <si>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</si>
  <si>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</si>
  <si>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</si>
  <si>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</si>
  <si>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</si>
  <si>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</si>
  <si>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</si>
  <si>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</si>
  <si>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</si>
  <si>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</si>
  <si>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</si>
  <si>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</si>
  <si>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</si>
  <si>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</si>
  <si>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</si>
  <si>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</si>
  <si>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</si>
  <si>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</si>
  <si>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</si>
  <si>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</si>
  <si>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</si>
  <si>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</si>
  <si>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</si>
  <si>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</si>
  <si>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</si>
  <si>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</si>
  <si>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</si>
  <si>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</si>
  <si>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</si>
  <si>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</si>
  <si>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</si>
  <si>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</si>
  <si>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</si>
  <si>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</si>
  <si>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</si>
  <si>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</si>
  <si>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</si>
  <si>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</si>
  <si>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</si>
  <si>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</si>
  <si>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</si>
  <si>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</si>
  <si>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</si>
  <si>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</si>
  <si>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</si>
  <si>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</si>
  <si>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</si>
  <si>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</si>
  <si>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</si>
  <si>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</si>
  <si>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</si>
  <si>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</si>
  <si>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</si>
  <si>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</si>
  <si>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</si>
  <si>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</si>
  <si>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</si>
  <si>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</si>
  <si>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</si>
  <si>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</si>
  <si>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</si>
  <si>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</si>
  <si>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</si>
  <si>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</si>
  <si>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</si>
  <si>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</si>
  <si>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</si>
  <si>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</si>
  <si>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</si>
  <si>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</si>
  <si>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</si>
  <si>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</si>
  <si>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</si>
  <si>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</si>
  <si>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</si>
  <si>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</si>
  <si>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</si>
  <si>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</si>
  <si>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</si>
  <si>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</si>
  <si>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</si>
  <si>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</si>
  <si>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</si>
  <si>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</si>
  <si>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</si>
  <si>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</si>
  <si>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</si>
  <si>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</si>
  <si>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</si>
  <si>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</si>
  <si>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</si>
  <si>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</si>
  <si>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</si>
  <si>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</si>
  <si>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</si>
  <si>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</si>
  <si>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</si>
  <si>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</si>
  <si>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</si>
  <si>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</si>
  <si>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</si>
  <si>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</si>
  <si>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</si>
  <si>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</si>
  <si>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</si>
  <si>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</si>
  <si>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</si>
  <si>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</si>
  <si>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</si>
  <si>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</si>
  <si>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</si>
  <si>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</si>
  <si>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</si>
  <si>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</si>
  <si>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</si>
  <si>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</si>
  <si>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</si>
  <si>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</si>
  <si>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</si>
  <si>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</si>
  <si>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</si>
  <si>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</si>
  <si>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</si>
  <si>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</si>
  <si>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</si>
  <si>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</si>
  <si>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</si>
  <si>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</si>
  <si>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</si>
  <si>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</si>
  <si>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</si>
  <si>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</si>
  <si>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</si>
  <si>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</si>
  <si>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</si>
  <si>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</si>
  <si>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</si>
  <si>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</si>
  <si>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</si>
  <si>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</si>
  <si>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</si>
  <si>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</si>
  <si>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</si>
  <si>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</si>
  <si>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</si>
  <si>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</si>
  <si>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</si>
  <si>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</si>
  <si>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</si>
  <si>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</si>
  <si>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</si>
  <si>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</si>
  <si>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</si>
  <si>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</si>
  <si>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</si>
  <si>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</si>
  <si>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</si>
  <si>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</si>
  <si>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</si>
  <si>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</si>
  <si>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</si>
  <si>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</si>
  <si>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</si>
  <si>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</si>
  <si>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</si>
  <si>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</si>
  <si>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</si>
  <si>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</si>
  <si>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</si>
  <si>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</si>
  <si>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</si>
  <si>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</si>
  <si>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</si>
  <si>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</si>
  <si>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</si>
  <si>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</si>
  <si>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</si>
  <si>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</si>
  <si>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</si>
  <si>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</si>
  <si>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</si>
  <si>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</si>
  <si>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</si>
  <si>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</si>
  <si>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</si>
  <si>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</si>
  <si>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</si>
  <si>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</si>
  <si>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</si>
  <si>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</si>
  <si>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</si>
  <si>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</si>
  <si>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</si>
  <si>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</si>
  <si>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</si>
  <si>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</si>
  <si>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</si>
  <si>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</si>
  <si>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</si>
  <si>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</si>
  <si>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</si>
  <si>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</si>
  <si>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</si>
  <si>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</si>
  <si>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</si>
  <si>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</si>
  <si>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</si>
  <si>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</si>
  <si>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</si>
  <si>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</si>
  <si>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</si>
  <si>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</si>
  <si>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</si>
  <si>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</si>
  <si>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</si>
  <si>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</si>
  <si>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</si>
  <si>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</si>
  <si>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</si>
  <si>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</si>
  <si>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</si>
  <si>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</si>
  <si>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</si>
  <si>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</si>
  <si>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</si>
  <si>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</si>
  <si>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</si>
  <si>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</si>
  <si>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</si>
  <si>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</si>
  <si>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</si>
  <si>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</si>
  <si>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</si>
  <si>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</si>
  <si>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</si>
  <si>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</si>
  <si>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</si>
  <si>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</si>
  <si>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</si>
  <si>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</si>
  <si>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</si>
  <si>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</si>
  <si>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</si>
  <si>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</si>
  <si>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</si>
  <si>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</si>
  <si>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</si>
  <si>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</si>
  <si>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</si>
  <si>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</si>
  <si>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</si>
  <si>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</si>
  <si>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</si>
  <si>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</si>
  <si>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</si>
  <si>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</si>
  <si>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</si>
  <si>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</si>
  <si>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</si>
  <si>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</si>
  <si>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</si>
  <si>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</si>
  <si>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</si>
  <si>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</si>
  <si>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</si>
  <si>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</si>
  <si>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</si>
  <si>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</si>
  <si>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</si>
  <si>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</si>
  <si>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</si>
  <si>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</si>
  <si>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</si>
  <si>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</si>
  <si>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</si>
  <si>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</si>
  <si>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</si>
  <si>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</si>
  <si>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</si>
  <si>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</si>
  <si>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</si>
  <si>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</si>
  <si>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</si>
  <si>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</si>
  <si>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</si>
  <si>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</si>
  <si>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</si>
  <si>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</si>
  <si>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</si>
  <si>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</si>
  <si>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</si>
  <si>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</si>
  <si>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</si>
  <si>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</si>
  <si>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</si>
  <si>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</si>
  <si>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</si>
  <si>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</si>
  <si>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</si>
  <si>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</si>
  <si>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</si>
  <si>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</si>
  <si>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</si>
  <si>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</si>
  <si>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</si>
  <si>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</si>
  <si>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</si>
  <si>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</si>
  <si>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</si>
  <si>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</si>
  <si>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</si>
  <si>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</si>
  <si>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</si>
  <si>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</si>
  <si>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</si>
  <si>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</si>
  <si>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</si>
  <si>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</si>
  <si>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</si>
  <si>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</si>
  <si>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</si>
  <si>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</si>
  <si>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</si>
  <si>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</si>
  <si>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</si>
  <si>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</si>
  <si>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</si>
  <si>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</si>
  <si>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</si>
  <si>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</si>
  <si>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</si>
  <si>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</si>
  <si>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</si>
  <si>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</si>
  <si>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</si>
  <si>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</si>
  <si>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</si>
  <si>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</si>
  <si>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</si>
  <si>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</si>
  <si>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</si>
  <si>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</si>
  <si>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</si>
  <si>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</si>
  <si>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</si>
  <si>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</si>
  <si>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</si>
  <si>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</si>
  <si>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</si>
  <si>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</si>
  <si>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</si>
  <si>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</si>
  <si>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</si>
  <si>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</si>
  <si>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</si>
  <si>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</si>
  <si>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</si>
  <si>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</si>
  <si>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</si>
  <si>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</si>
  <si>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</si>
  <si>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</si>
  <si>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</si>
  <si>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</si>
  <si>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</si>
  <si>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</si>
  <si>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</si>
  <si>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</si>
  <si>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</si>
  <si>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</si>
  <si>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</si>
  <si>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</si>
  <si>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</si>
  <si>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</si>
  <si>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</si>
  <si>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</si>
  <si>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</si>
  <si>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</si>
  <si>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</si>
  <si>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</si>
  <si>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</si>
  <si>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</si>
  <si>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</si>
  <si>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</si>
  <si>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</si>
  <si>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</si>
  <si>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</si>
  <si>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</si>
  <si>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</si>
  <si>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</si>
  <si>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</si>
  <si>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</si>
  <si>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</si>
  <si>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</si>
  <si>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</si>
  <si>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</si>
  <si>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</si>
  <si>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</si>
  <si>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</si>
  <si>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</si>
  <si>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</si>
  <si>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</si>
  <si>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</si>
  <si>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</si>
  <si>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</si>
  <si>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</si>
  <si>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</si>
  <si>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</si>
  <si>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</si>
  <si>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</si>
  <si>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</si>
  <si>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</si>
  <si>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</si>
  <si>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</si>
  <si>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</si>
  <si>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</si>
  <si>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</si>
  <si>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</si>
  <si>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</si>
  <si>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</si>
  <si>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</si>
  <si>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</si>
  <si>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</si>
  <si>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</si>
  <si>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</si>
  <si>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</si>
  <si>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</si>
  <si>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</si>
  <si>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</si>
  <si>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</si>
  <si>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</si>
  <si>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</si>
  <si>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</si>
  <si>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</si>
  <si>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</si>
  <si>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</si>
  <si>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</si>
  <si>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</si>
  <si>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</si>
  <si>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</si>
  <si>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</si>
  <si>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</si>
  <si>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</si>
  <si>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</si>
  <si>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</si>
  <si>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</si>
  <si>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</si>
  <si>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</si>
  <si>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</si>
  <si>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</si>
  <si>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</si>
  <si>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</si>
  <si>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</si>
  <si>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</si>
  <si>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</si>
  <si>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</si>
  <si>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</si>
  <si>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</si>
  <si>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</si>
  <si>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</si>
  <si>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</si>
  <si>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</si>
  <si>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</si>
  <si>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</si>
  <si>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</si>
  <si>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</si>
  <si>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</si>
  <si>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</si>
  <si>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</si>
  <si>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</si>
  <si>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</si>
  <si>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</si>
  <si>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</si>
  <si>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</si>
  <si>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</si>
  <si>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</si>
  <si>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</si>
  <si>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</si>
  <si>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</si>
  <si>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</si>
  <si>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</si>
  <si>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</si>
  <si>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</si>
  <si>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</si>
  <si>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</si>
  <si>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</si>
  <si>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</si>
  <si>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</si>
  <si>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</si>
  <si>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</si>
  <si>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</si>
  <si>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</si>
  <si>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</si>
  <si>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</si>
  <si>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</si>
  <si>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</si>
  <si>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</si>
  <si>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</si>
  <si>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</si>
  <si>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</si>
  <si>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</si>
  <si>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</si>
  <si>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</si>
  <si>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</si>
  <si>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</si>
  <si>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</si>
  <si>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</si>
  <si>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</si>
  <si>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</si>
  <si>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</si>
  <si>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</si>
  <si>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</si>
  <si>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</si>
  <si>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</si>
  <si>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</si>
  <si>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</si>
  <si>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</si>
  <si>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</si>
  <si>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</si>
  <si>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</si>
  <si>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</si>
  <si>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</si>
  <si>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</si>
  <si>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</si>
  <si>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</si>
  <si>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</si>
  <si>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</si>
  <si>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</si>
  <si>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</si>
  <si>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</si>
  <si>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</si>
  <si>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</si>
  <si>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</si>
  <si>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</si>
  <si>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</si>
  <si>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</si>
  <si>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</si>
  <si>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</si>
  <si>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</si>
  <si>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</si>
  <si>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</si>
  <si>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</si>
  <si>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</si>
  <si>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</si>
  <si>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</si>
  <si>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</si>
  <si>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</si>
  <si>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</si>
  <si>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</si>
  <si>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</si>
  <si>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</si>
  <si>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</si>
  <si>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</si>
  <si>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</si>
  <si>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</si>
  <si>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</si>
  <si>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</si>
  <si>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</si>
  <si>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</si>
  <si>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</si>
  <si>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</si>
  <si>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</si>
  <si>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</si>
  <si>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</si>
  <si>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</si>
  <si>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</si>
  <si>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</si>
  <si>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</si>
  <si>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</si>
  <si>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</si>
  <si>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</si>
  <si>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</si>
  <si>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</si>
  <si>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</si>
  <si>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</si>
  <si>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</si>
  <si>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</si>
  <si>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</si>
  <si>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</si>
  <si>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</si>
  <si>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</si>
  <si>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</si>
  <si>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</si>
  <si>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</si>
  <si>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</si>
  <si>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</si>
  <si>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</si>
  <si>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</si>
  <si>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</si>
  <si>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</si>
  <si>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</si>
  <si>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</si>
  <si>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</si>
  <si>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</si>
  <si>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</si>
  <si>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</si>
  <si>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</si>
  <si>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</si>
  <si>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</si>
  <si>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</si>
  <si>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</si>
  <si>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</si>
  <si>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</si>
  <si>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</si>
  <si>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</si>
  <si>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</si>
  <si>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</si>
  <si>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</si>
  <si>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</si>
  <si>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</si>
  <si>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</si>
  <si>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</si>
  <si>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</si>
  <si>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</si>
  <si>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</si>
  <si>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</si>
  <si>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</si>
  <si>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</si>
  <si>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</si>
  <si>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</si>
  <si>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</si>
  <si>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</si>
  <si>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</si>
  <si>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</si>
  <si>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</si>
  <si>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</si>
  <si>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</si>
  <si>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</si>
  <si>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</si>
  <si>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</si>
  <si>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</si>
  <si>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</si>
  <si>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</si>
  <si>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</si>
  <si>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</si>
  <si>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</si>
  <si>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</si>
  <si>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</si>
  <si>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</si>
  <si>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</si>
  <si>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</si>
  <si>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</si>
  <si>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</si>
  <si>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</si>
  <si>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</si>
  <si>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</si>
  <si>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</si>
  <si>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</si>
  <si>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</si>
  <si>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</si>
  <si>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</si>
  <si>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</si>
  <si>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</si>
  <si>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</si>
  <si>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</si>
  <si>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</si>
  <si>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</si>
  <si>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</si>
  <si>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</si>
  <si>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</si>
  <si>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</si>
  <si>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</si>
  <si>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</si>
  <si>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</si>
  <si>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</si>
  <si>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</si>
  <si>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</si>
  <si>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</si>
  <si>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</si>
  <si>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</si>
  <si>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</si>
  <si>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</si>
  <si>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</si>
  <si>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</si>
  <si>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</si>
  <si>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</si>
  <si>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</si>
  <si>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</si>
  <si>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</si>
  <si>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</si>
  <si>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</si>
  <si>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</si>
  <si>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</si>
  <si>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</si>
  <si>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</si>
  <si>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</si>
  <si>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</si>
  <si>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</si>
  <si>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</si>
  <si>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</si>
  <si>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</si>
  <si>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</si>
  <si>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</si>
  <si>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</si>
  <si>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</si>
  <si>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</si>
  <si>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</si>
  <si>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</si>
  <si>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</si>
  <si>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</si>
  <si>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</si>
  <si>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</si>
  <si>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</si>
  <si>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</si>
  <si>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</si>
  <si>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</si>
  <si>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</si>
  <si>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</si>
  <si>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</si>
  <si>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</si>
  <si>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</si>
  <si>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</si>
  <si>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</si>
  <si>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</si>
  <si>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</si>
  <si>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</si>
  <si>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</si>
  <si>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</si>
  <si>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</si>
  <si>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</si>
  <si>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</si>
  <si>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</si>
  <si>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</si>
  <si>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</si>
  <si>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</si>
  <si>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</si>
  <si>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</si>
  <si>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</si>
  <si>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</si>
  <si>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</si>
  <si>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</si>
  <si>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</si>
  <si>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</si>
  <si>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</si>
  <si>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</si>
  <si>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</si>
  <si>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</si>
  <si>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</si>
  <si>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</si>
  <si>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</si>
  <si>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</si>
  <si>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</si>
  <si>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</si>
  <si>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</si>
  <si>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</si>
  <si>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</si>
  <si>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</si>
  <si>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</si>
  <si>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</si>
  <si>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</si>
  <si>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</si>
  <si>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</si>
  <si>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</si>
  <si>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</si>
  <si>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</si>
  <si>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</si>
  <si>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</si>
  <si>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</si>
  <si>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</si>
  <si>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</si>
  <si>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</si>
  <si>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</si>
  <si>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</si>
  <si>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</si>
  <si>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</si>
  <si>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</si>
  <si>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</si>
  <si>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</si>
  <si>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</si>
  <si>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</si>
  <si>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</si>
  <si>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</si>
  <si>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</si>
  <si>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</si>
  <si>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</si>
  <si>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</si>
  <si>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</si>
  <si>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</si>
  <si>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</si>
  <si>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</si>
  <si>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</si>
  <si>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</si>
  <si>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</si>
  <si>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</si>
  <si>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</si>
  <si>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</si>
  <si>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</si>
  <si>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</si>
  <si>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</si>
  <si>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</si>
  <si>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</si>
  <si>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</si>
  <si>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</si>
  <si>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</si>
  <si>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</si>
  <si>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</si>
  <si>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</si>
  <si>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</si>
  <si>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</si>
  <si>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</si>
  <si>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</si>
  <si>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</si>
  <si>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</si>
  <si>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</si>
  <si>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</si>
  <si>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</si>
  <si>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</si>
  <si>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</si>
  <si>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</si>
  <si>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</si>
  <si>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</si>
  <si>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</si>
  <si>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</si>
  <si>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</si>
  <si>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</si>
  <si>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</si>
  <si>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</si>
  <si>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</si>
  <si>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</si>
  <si>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</si>
  <si>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</si>
  <si>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</si>
  <si>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</si>
  <si>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</si>
  <si>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</si>
  <si>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</si>
  <si>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</si>
  <si>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</si>
  <si>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</si>
  <si>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</si>
  <si>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</si>
  <si>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</si>
  <si>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</si>
  <si>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</si>
  <si>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</si>
  <si>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</si>
  <si>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</si>
  <si>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</si>
  <si>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</si>
  <si>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</si>
  <si>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</si>
  <si>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</si>
  <si>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</si>
  <si>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</si>
  <si>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</si>
  <si>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</si>
  <si>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</si>
  <si>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</si>
  <si>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</si>
  <si>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</si>
  <si>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</si>
  <si>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</si>
  <si>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</si>
  <si>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</si>
  <si>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</si>
  <si>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</si>
  <si>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</si>
  <si>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</si>
  <si>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</si>
  <si>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</si>
  <si>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</si>
  <si>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</si>
  <si>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</si>
  <si>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</si>
  <si>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</si>
  <si>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</si>
  <si>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</si>
  <si>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</si>
  <si>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</si>
  <si>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</si>
  <si>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</si>
  <si>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</si>
  <si>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</si>
  <si>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</si>
  <si>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</si>
  <si>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</si>
  <si>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</si>
  <si>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</si>
  <si>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</si>
  <si>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</si>
  <si>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</si>
  <si>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</si>
  <si>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</si>
  <si>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</si>
  <si>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</si>
  <si>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</si>
  <si>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</si>
  <si>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</si>
  <si>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</si>
  <si>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</si>
  <si>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</si>
  <si>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</si>
  <si>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</si>
  <si>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</si>
  <si>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</si>
  <si>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</si>
  <si>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</si>
  <si>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</si>
  <si>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</si>
  <si>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</si>
  <si>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</si>
  <si>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</si>
  <si>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</si>
  <si>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</si>
  <si>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</si>
  <si>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</si>
  <si>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</si>
  <si>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</si>
  <si>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</si>
  <si>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</si>
  <si>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</si>
  <si>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</si>
  <si>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</si>
  <si>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</si>
  <si>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</si>
  <si>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</si>
  <si>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</si>
  <si>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</si>
  <si>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</si>
  <si>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</si>
  <si>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</si>
  <si>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</si>
  <si>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</si>
  <si>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</si>
  <si>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</si>
  <si>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</si>
  <si>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</si>
  <si>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</si>
  <si>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</si>
  <si>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</si>
  <si>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</si>
  <si>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</si>
  <si>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</si>
  <si>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</si>
  <si>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</si>
  <si>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</si>
  <si>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</si>
  <si>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</si>
  <si>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</si>
  <si>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</si>
  <si>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</si>
  <si>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</si>
  <si>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</si>
  <si>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</si>
  <si>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</si>
  <si>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</si>
  <si>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</si>
  <si>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</si>
  <si>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</si>
  <si>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</si>
  <si>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</si>
  <si>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</si>
  <si>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</si>
  <si>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</si>
  <si>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</si>
  <si>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</si>
  <si>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</si>
  <si>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</si>
  <si>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</si>
  <si>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</si>
  <si>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</si>
  <si>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</si>
  <si>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</si>
  <si>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</si>
  <si>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</si>
  <si>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</si>
  <si>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</si>
  <si>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</si>
  <si>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</si>
  <si>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</si>
  <si>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</si>
  <si>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</si>
  <si>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</si>
  <si>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</si>
  <si>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</si>
  <si>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</si>
  <si>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</si>
  <si>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</si>
  <si>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</si>
  <si>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</si>
  <si>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</si>
  <si>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</si>
  <si>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</si>
  <si>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</si>
  <si>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</si>
  <si>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</si>
  <si>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</si>
  <si>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</si>
  <si>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</si>
  <si>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</si>
  <si>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</si>
  <si>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</si>
  <si>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</si>
  <si>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</si>
  <si>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</si>
  <si>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</si>
  <si>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</si>
  <si>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</si>
  <si>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</si>
  <si>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</si>
  <si>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</si>
  <si>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</si>
  <si>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</si>
  <si>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</si>
  <si>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</si>
  <si>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</si>
  <si>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</si>
  <si>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</si>
  <si>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</si>
  <si>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</si>
  <si>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</si>
  <si>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</si>
  <si>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</si>
  <si>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</si>
  <si>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</si>
  <si>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</si>
  <si>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</si>
  <si>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</si>
  <si>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</si>
  <si>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</si>
  <si>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</si>
  <si>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</si>
  <si>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</si>
  <si>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</si>
  <si>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</si>
  <si>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</si>
  <si>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</si>
  <si>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</si>
  <si>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</si>
  <si>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</si>
  <si>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</si>
  <si>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</si>
  <si>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</si>
  <si>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</si>
  <si>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</si>
  <si>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</si>
  <si>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</si>
  <si>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</si>
  <si>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</si>
  <si>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</si>
  <si>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</si>
  <si>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</si>
  <si>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</si>
  <si>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</si>
  <si>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</si>
  <si>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</si>
  <si>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</si>
  <si>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</si>
  <si>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</si>
  <si>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</si>
  <si>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</si>
  <si>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</si>
  <si>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</si>
  <si>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</si>
  <si>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</si>
  <si>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</si>
  <si>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</si>
  <si>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</si>
  <si>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</si>
  <si>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</si>
  <si>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</si>
  <si>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</si>
  <si>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</si>
  <si>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</si>
  <si>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</si>
  <si>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</si>
  <si>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</si>
  <si>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</si>
  <si>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</si>
  <si>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</si>
  <si>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</si>
  <si>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</si>
  <si>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</si>
  <si>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</si>
  <si>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</si>
  <si>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</si>
  <si>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</si>
  <si>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</si>
  <si>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</si>
  <si>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</si>
  <si>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</si>
  <si>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</si>
  <si>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</si>
  <si>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</si>
  <si>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</si>
  <si>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</si>
  <si>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</si>
  <si>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</si>
  <si>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</si>
  <si>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</si>
  <si>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</si>
  <si>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</si>
  <si>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</si>
  <si>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</si>
  <si>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</si>
  <si>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</si>
  <si>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</si>
  <si>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</si>
  <si>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</si>
  <si>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</si>
  <si>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</si>
  <si>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</si>
  <si>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</si>
  <si>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</si>
  <si>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</si>
  <si>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</si>
  <si>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</si>
  <si>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</si>
  <si>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</si>
  <si>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</si>
  <si>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</si>
  <si>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</si>
  <si>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</si>
  <si>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</si>
  <si>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</si>
  <si>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</si>
  <si>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</si>
  <si>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</si>
  <si>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</si>
  <si>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</si>
  <si>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</si>
  <si>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</si>
  <si>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</si>
  <si>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</si>
  <si>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</si>
  <si>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</si>
  <si>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</si>
  <si>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</si>
  <si>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</si>
  <si>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</si>
  <si>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</si>
  <si>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</si>
  <si>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</si>
  <si>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</si>
  <si>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</si>
  <si>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</si>
  <si>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</si>
  <si>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</si>
  <si>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</si>
  <si>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</si>
  <si>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</si>
  <si>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</si>
  <si>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</si>
  <si>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</si>
  <si>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</si>
  <si>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</si>
  <si>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</si>
  <si>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</si>
  <si>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</si>
  <si>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</si>
  <si>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</si>
  <si>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</si>
  <si>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</si>
  <si>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</si>
  <si>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</si>
  <si>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</si>
  <si>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</si>
  <si>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</si>
  <si>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</si>
  <si>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</si>
  <si>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</si>
  <si>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</si>
  <si>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</si>
  <si>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</si>
  <si>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</si>
  <si>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</si>
  <si>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</si>
  <si>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</si>
  <si>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</si>
  <si>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</si>
  <si>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</si>
  <si>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</si>
  <si>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</si>
  <si>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</si>
  <si>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</si>
  <si>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</si>
  <si>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</si>
  <si>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</si>
  <si>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</si>
  <si>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</si>
  <si>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</si>
  <si>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</si>
  <si>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</si>
  <si>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</si>
  <si>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</si>
  <si>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</si>
  <si>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</si>
  <si>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</si>
  <si>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</si>
  <si>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</si>
  <si>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</si>
  <si>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</si>
  <si>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</si>
  <si>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</si>
  <si>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</si>
  <si>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</si>
  <si>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</si>
  <si>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</si>
  <si>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</si>
  <si>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</si>
  <si>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</si>
  <si>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</si>
  <si>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</si>
  <si>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</si>
  <si>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</si>
  <si>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</si>
  <si>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</si>
  <si>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</si>
  <si>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</si>
  <si>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</si>
  <si>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</si>
  <si>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</si>
  <si>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</si>
  <si>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</si>
  <si>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</si>
  <si>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</si>
  <si>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</si>
  <si>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</si>
  <si>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</si>
  <si>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</si>
  <si>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</si>
  <si>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</si>
  <si>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</si>
  <si>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</si>
  <si>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</si>
  <si>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</si>
  <si>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</si>
  <si>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</si>
  <si>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</si>
  <si>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</si>
  <si>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</si>
  <si>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</si>
  <si>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</si>
  <si>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</si>
  <si>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</si>
  <si>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</si>
  <si>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</si>
  <si>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</si>
  <si>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</si>
  <si>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</si>
  <si>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</si>
  <si>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</si>
  <si>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</si>
  <si>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</si>
  <si>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</si>
  <si>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</si>
  <si>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</si>
  <si>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</si>
  <si>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</si>
  <si>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</si>
  <si>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</si>
  <si>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</si>
  <si>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</si>
  <si>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</si>
  <si>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</si>
  <si>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</si>
  <si>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</si>
  <si>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</si>
  <si>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</si>
  <si>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</si>
  <si>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</si>
  <si>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</si>
  <si>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</si>
  <si>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</si>
  <si>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</si>
  <si>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</si>
  <si>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</si>
  <si>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</si>
  <si>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</si>
  <si>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</si>
  <si>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</si>
  <si>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</si>
  <si>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</si>
  <si>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</si>
  <si>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</si>
  <si>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</si>
  <si>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</si>
  <si>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</si>
  <si>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</si>
  <si>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</si>
  <si>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</si>
  <si>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</si>
  <si>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</si>
  <si>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</si>
  <si>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</si>
  <si>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</si>
  <si>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</si>
  <si>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</si>
  <si>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</si>
  <si>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</si>
  <si>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</si>
  <si>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</si>
  <si>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</si>
  <si>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</si>
  <si>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</si>
  <si>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</si>
  <si>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</si>
  <si>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</si>
  <si>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</si>
  <si>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</si>
  <si>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</si>
  <si>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</si>
  <si>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</si>
  <si>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</si>
  <si>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</si>
  <si>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</si>
  <si>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</si>
  <si>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</si>
  <si>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</si>
  <si>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</si>
  <si>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</si>
  <si>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</si>
  <si>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</si>
  <si>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</si>
  <si>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</si>
  <si>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</si>
  <si>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</si>
  <si>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</si>
  <si>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</si>
  <si>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</si>
  <si>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</si>
  <si>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</si>
  <si>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</si>
  <si>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</si>
  <si>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</si>
  <si>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</si>
  <si>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</si>
  <si>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</si>
  <si>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</si>
  <si>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</si>
  <si>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</si>
  <si>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</si>
  <si>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</si>
  <si>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</si>
  <si>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</si>
  <si>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</si>
  <si>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</si>
  <si>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</si>
  <si>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</si>
  <si>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</si>
  <si>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</si>
  <si>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</si>
  <si>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</si>
  <si>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</si>
  <si>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</si>
  <si>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</si>
  <si>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</si>
  <si>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</si>
  <si>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</si>
  <si>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</si>
  <si>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</si>
  <si>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</si>
  <si>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</si>
  <si>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</si>
  <si>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</si>
  <si>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</si>
  <si>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</si>
  <si>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</si>
  <si>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</si>
  <si>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</si>
  <si>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</si>
  <si>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</si>
  <si>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</si>
  <si>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</si>
  <si>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</si>
  <si>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</si>
  <si>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</si>
  <si>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</si>
  <si>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</si>
  <si>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</si>
  <si>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</si>
  <si>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</si>
  <si>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</si>
  <si>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</si>
  <si>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</si>
  <si>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</si>
  <si>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</si>
  <si>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</si>
  <si>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</si>
  <si>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</si>
  <si>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</si>
  <si>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</si>
  <si>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</si>
  <si>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</si>
  <si>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</si>
  <si>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</si>
  <si>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</si>
  <si>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</si>
  <si>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</si>
  <si>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</si>
  <si>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</si>
  <si>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</si>
  <si>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</si>
  <si>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</si>
  <si>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</si>
  <si>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</si>
  <si>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</si>
  <si>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</si>
  <si>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</si>
  <si>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</si>
  <si>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</si>
  <si>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</si>
  <si>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</si>
  <si>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</si>
  <si>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</si>
  <si>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</si>
  <si>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</si>
  <si>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</si>
  <si>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</si>
  <si>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</si>
  <si>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</si>
  <si>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</si>
  <si>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</si>
  <si>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</si>
  <si>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</si>
  <si>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</si>
  <si>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</si>
  <si>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</si>
  <si>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</si>
  <si>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</si>
  <si>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</si>
  <si>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</si>
  <si>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</si>
  <si>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</si>
  <si>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</si>
  <si>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</si>
  <si>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</si>
  <si>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</si>
  <si>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</si>
  <si>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</si>
  <si>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</si>
  <si>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</si>
  <si>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</si>
  <si>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</si>
  <si>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</si>
  <si>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</si>
  <si>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</si>
  <si>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</si>
  <si>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</si>
  <si>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</si>
  <si>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</si>
  <si>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</si>
  <si>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</si>
  <si>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</si>
  <si>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</si>
  <si>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</si>
  <si>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</si>
  <si>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</si>
  <si>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</si>
  <si>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</si>
  <si>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</si>
  <si>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</si>
  <si>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</si>
  <si>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</si>
  <si>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</si>
  <si>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</si>
  <si>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</si>
  <si>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</si>
  <si>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</si>
  <si>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</si>
  <si>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</si>
  <si>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</si>
  <si>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</si>
  <si>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</si>
  <si>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</si>
  <si>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</si>
  <si>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</si>
  <si>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</si>
  <si>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</si>
  <si>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</si>
  <si>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</si>
  <si>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</si>
  <si>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</si>
  <si>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</si>
  <si>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</si>
  <si>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</si>
  <si>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</si>
  <si>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</si>
  <si>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</si>
  <si>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</si>
  <si>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</si>
  <si>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</si>
  <si>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</si>
  <si>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</si>
  <si>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</si>
  <si>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</si>
  <si>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</si>
  <si>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</si>
  <si>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</si>
  <si>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</si>
  <si>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</si>
  <si>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</si>
  <si>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</si>
  <si>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</si>
  <si>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</si>
  <si>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</si>
  <si>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</si>
  <si>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</si>
  <si>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</si>
  <si>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</si>
  <si>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</si>
  <si>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</si>
  <si>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</si>
  <si>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</si>
  <si>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</si>
  <si>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</si>
  <si>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</si>
  <si>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</si>
  <si>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</si>
  <si>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</si>
  <si>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</si>
  <si>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</si>
  <si>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</si>
  <si>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</si>
  <si>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</si>
  <si>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</si>
  <si>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</si>
  <si>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</si>
  <si>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</si>
  <si>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</si>
  <si>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</si>
  <si>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</si>
  <si>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</si>
  <si>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</si>
  <si>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</si>
  <si>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</si>
  <si>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</si>
  <si>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</si>
  <si>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</si>
  <si>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</si>
  <si>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</si>
  <si>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</si>
  <si>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</si>
  <si>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</si>
  <si>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</si>
  <si>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</si>
  <si>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</si>
  <si>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</si>
  <si>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</si>
  <si>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</si>
  <si>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</si>
  <si>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</si>
  <si>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</si>
  <si>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</si>
  <si>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</si>
  <si>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</si>
  <si>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</si>
  <si>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</si>
  <si>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</si>
  <si>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</si>
  <si>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</si>
  <si>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</si>
  <si>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</si>
  <si>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</si>
  <si>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</si>
  <si>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</si>
  <si>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</si>
  <si>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</si>
  <si>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</si>
  <si>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</si>
  <si>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</si>
  <si>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</si>
  <si>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</si>
  <si>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</si>
  <si>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</si>
  <si>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</si>
  <si>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</si>
  <si>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</si>
  <si>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</si>
  <si>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</si>
  <si>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</si>
  <si>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</si>
  <si>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</si>
  <si>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</si>
  <si>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</si>
  <si>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</si>
  <si>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</si>
  <si>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</si>
  <si>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</si>
  <si>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</si>
  <si>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</si>
  <si>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</si>
  <si>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</si>
  <si>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</si>
  <si>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</si>
  <si>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</si>
  <si>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</si>
  <si>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</si>
  <si>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</si>
  <si>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</si>
  <si>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</si>
  <si>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</si>
  <si>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</si>
  <si>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</si>
  <si>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</si>
  <si>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</si>
  <si>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</si>
  <si>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</si>
  <si>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</si>
  <si>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</si>
  <si>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</si>
  <si>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</si>
  <si>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</si>
  <si>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</si>
  <si>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</si>
  <si>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</si>
  <si>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</si>
  <si>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</si>
  <si>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</si>
  <si>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</si>
  <si>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</si>
  <si>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</si>
  <si>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</si>
  <si>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</si>
  <si>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</si>
  <si>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</si>
  <si>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</si>
  <si>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</si>
  <si>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</si>
  <si>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</si>
  <si>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</si>
  <si>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</si>
  <si>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</si>
  <si>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</si>
  <si>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</si>
  <si>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</si>
  <si>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</si>
  <si>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</si>
  <si>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</si>
  <si>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</si>
  <si>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</si>
  <si>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</si>
  <si>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</si>
  <si>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</si>
  <si>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</si>
  <si>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</si>
  <si>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</si>
  <si>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</si>
  <si>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</si>
  <si>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</si>
  <si>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</si>
  <si>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</si>
  <si>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</si>
  <si>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</si>
  <si>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</si>
  <si>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</si>
  <si>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</si>
  <si>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</si>
  <si>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</si>
  <si>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</si>
  <si>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</si>
  <si>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</si>
  <si>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</si>
  <si>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</si>
  <si>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</si>
  <si>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</si>
  <si>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</si>
  <si>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</si>
  <si>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</si>
  <si>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</si>
  <si>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</si>
  <si>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</si>
  <si>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</si>
  <si>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</si>
  <si>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</si>
  <si>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</si>
  <si>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</si>
  <si>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</si>
  <si>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</si>
  <si>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</si>
  <si>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</si>
  <si>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</si>
  <si>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</si>
  <si>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</si>
  <si>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</si>
  <si>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</si>
  <si>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</si>
  <si>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</si>
  <si>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</si>
  <si>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</si>
  <si>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</si>
  <si>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</si>
  <si>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</si>
  <si>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</si>
  <si>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</si>
  <si>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</si>
  <si>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</si>
  <si>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</si>
  <si>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</si>
  <si>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</si>
  <si>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</si>
  <si>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</si>
  <si>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</si>
  <si>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</si>
  <si>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</si>
  <si>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</si>
  <si>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</si>
  <si>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</si>
  <si>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</si>
  <si>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</si>
  <si>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</si>
  <si>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</si>
  <si>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</si>
  <si>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</si>
  <si>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</si>
  <si>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</si>
  <si>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</si>
  <si>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</si>
  <si>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</si>
  <si>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</si>
  <si>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</si>
  <si>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</si>
  <si>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</si>
  <si>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</si>
  <si>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</si>
  <si>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</si>
  <si>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</si>
  <si>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</si>
  <si>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</si>
  <si>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</si>
  <si>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</si>
  <si>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</si>
  <si>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</si>
  <si>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</si>
  <si>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</si>
  <si>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</si>
  <si>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</si>
  <si>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</si>
  <si>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</si>
  <si>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</si>
  <si>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</si>
  <si>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</si>
  <si>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</si>
  <si>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</si>
  <si>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</si>
  <si>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</si>
  <si>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</si>
  <si>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</si>
  <si>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</si>
  <si>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</si>
  <si>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</si>
  <si>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</si>
  <si>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</si>
  <si>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</si>
  <si>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</si>
  <si>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</si>
  <si>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</si>
  <si>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</si>
  <si>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</si>
  <si>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</si>
  <si>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</si>
  <si>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</si>
  <si>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</si>
  <si>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</si>
  <si>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</si>
  <si>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</si>
  <si>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</si>
  <si>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</si>
  <si>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</si>
  <si>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</si>
  <si>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</si>
  <si>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</si>
  <si>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</si>
  <si>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</si>
  <si>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</si>
  <si>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</si>
  <si>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</si>
  <si>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</si>
  <si>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</si>
  <si>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</si>
  <si>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</si>
  <si>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</si>
  <si>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</si>
  <si>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</si>
  <si>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</si>
  <si>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</si>
  <si>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</si>
  <si>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</si>
  <si>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</si>
  <si>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</si>
  <si>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</si>
  <si>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</si>
  <si>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</si>
  <si>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</si>
  <si>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</si>
  <si>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</si>
  <si>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</si>
  <si>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</si>
  <si>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</si>
  <si>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</si>
  <si>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</si>
  <si>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</si>
  <si>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</si>
  <si>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</si>
  <si>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</si>
  <si>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</si>
  <si>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</si>
  <si>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</si>
  <si>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</si>
  <si>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</si>
  <si>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</si>
  <si>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</si>
  <si>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</si>
  <si>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</si>
  <si>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</si>
  <si>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</si>
  <si>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</si>
  <si>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</si>
  <si>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</si>
  <si>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</si>
  <si>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</si>
  <si>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</si>
  <si>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</si>
  <si>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</si>
  <si>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</si>
  <si>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</si>
  <si>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</si>
  <si>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</si>
  <si>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</si>
  <si>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</si>
  <si>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</si>
  <si>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</si>
  <si>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</si>
  <si>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</si>
  <si>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</si>
  <si>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</si>
  <si>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</si>
  <si>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</si>
  <si>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</si>
  <si>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</si>
  <si>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</si>
  <si>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</si>
  <si>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</si>
  <si>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</si>
  <si>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</si>
  <si>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</si>
  <si>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</si>
  <si>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</si>
  <si>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</si>
  <si>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</si>
  <si>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</si>
  <si>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</si>
  <si>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</si>
  <si>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</si>
  <si>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</si>
  <si>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</si>
  <si>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</si>
  <si>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</si>
  <si>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</si>
  <si>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</si>
  <si>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</si>
  <si>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</si>
  <si>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</si>
  <si>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</si>
  <si>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</si>
  <si>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</si>
  <si>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</si>
  <si>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</si>
  <si>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</si>
  <si>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</si>
  <si>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</si>
  <si>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</si>
  <si>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</si>
  <si>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</si>
  <si>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</si>
  <si>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</si>
  <si>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</si>
  <si>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</si>
  <si>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</si>
  <si>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</si>
  <si>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</si>
  <si>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</si>
  <si>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</si>
  <si>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</si>
  <si>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</si>
  <si>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</si>
  <si>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</si>
  <si>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</si>
  <si>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</si>
  <si>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</si>
  <si>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</si>
  <si>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</si>
  <si>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</si>
  <si>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</si>
  <si>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</si>
  <si>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</si>
  <si>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</si>
  <si>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</si>
  <si>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</si>
  <si>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</si>
  <si>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</si>
  <si>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</si>
  <si>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</si>
  <si>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</si>
  <si>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</si>
  <si>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</si>
  <si>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</si>
  <si>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</si>
  <si>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</si>
  <si>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</si>
  <si>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</si>
  <si>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</si>
  <si>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</si>
  <si>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</si>
  <si>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</si>
  <si>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</si>
  <si>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</si>
  <si>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</si>
  <si>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</si>
  <si>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</si>
  <si>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</si>
  <si>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</si>
  <si>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</si>
  <si>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</si>
  <si>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</si>
  <si>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</si>
  <si>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</si>
  <si>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</si>
  <si>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</si>
  <si>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</si>
  <si>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</si>
  <si>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</si>
  <si>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</si>
  <si>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</si>
  <si>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</si>
  <si>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</si>
  <si>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</si>
  <si>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</si>
  <si>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</si>
  <si>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</si>
  <si>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</si>
  <si>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</si>
  <si>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</si>
  <si>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</si>
  <si>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</si>
  <si>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</si>
  <si>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</si>
  <si>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</si>
  <si>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</si>
  <si>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</si>
  <si>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</si>
  <si>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</si>
  <si>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</si>
  <si>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</si>
  <si>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</si>
  <si>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</si>
  <si>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</si>
  <si>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</si>
  <si>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</si>
  <si>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</si>
  <si>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</si>
  <si>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</si>
  <si>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</si>
  <si>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</si>
  <si>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</si>
  <si>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</si>
  <si>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</si>
  <si>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</si>
  <si>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</si>
  <si>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</si>
  <si>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</si>
  <si>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</si>
  <si>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</si>
  <si>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</si>
  <si>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</si>
  <si>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</si>
  <si>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</si>
  <si>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</si>
  <si>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</si>
  <si>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</si>
  <si>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</si>
  <si>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</si>
  <si>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</si>
  <si>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</si>
  <si>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</si>
  <si>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</si>
  <si>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</si>
  <si>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</si>
  <si>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</si>
  <si>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</si>
  <si>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</si>
  <si>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</si>
  <si>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</si>
  <si>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</si>
  <si>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</si>
  <si>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</si>
  <si>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</si>
  <si>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</si>
  <si>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</si>
  <si>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</si>
  <si>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</si>
  <si>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</si>
  <si>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</si>
  <si>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</si>
  <si>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</si>
  <si>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</si>
  <si>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</si>
  <si>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</si>
  <si>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</si>
  <si>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</si>
  <si>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</si>
  <si>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</si>
  <si>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</si>
  <si>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</si>
  <si>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</si>
  <si>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</si>
  <si>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</si>
  <si>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</si>
  <si>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</si>
  <si>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</si>
  <si>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</si>
  <si>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</si>
  <si>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</si>
  <si>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</si>
  <si>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</si>
  <si>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</si>
  <si>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</si>
  <si>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</si>
  <si>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</si>
  <si>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</si>
  <si>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</si>
  <si>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</si>
  <si>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</si>
  <si>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</si>
  <si>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</si>
  <si>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</si>
  <si>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</si>
  <si>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</si>
  <si>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</si>
  <si>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</si>
  <si>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</si>
  <si>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</si>
  <si>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</si>
  <si>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</si>
  <si>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</si>
  <si>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</si>
  <si>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</si>
  <si>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</si>
  <si>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</si>
  <si>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</si>
  <si>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</si>
  <si>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</si>
  <si>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</si>
  <si>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</si>
  <si>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</si>
  <si>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</si>
  <si>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</si>
  <si>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</si>
  <si>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</si>
  <si>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</si>
  <si>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</si>
  <si>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</si>
  <si>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</si>
  <si>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</si>
  <si>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</si>
  <si>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</si>
  <si>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</si>
  <si>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</si>
  <si>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</si>
  <si>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</si>
  <si>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</si>
  <si>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</si>
  <si>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</si>
  <si>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</si>
  <si>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</si>
  <si>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</si>
  <si>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</si>
  <si>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</si>
  <si>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</si>
  <si>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</si>
  <si>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</si>
  <si>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</si>
  <si>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</si>
  <si>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</si>
  <si>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</si>
  <si>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</si>
  <si>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</si>
  <si>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</si>
  <si>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</si>
  <si>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</si>
  <si>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</si>
  <si>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</si>
  <si>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</si>
  <si>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</si>
  <si>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</si>
  <si>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</si>
  <si>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</si>
  <si>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</si>
  <si>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</si>
  <si>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</si>
  <si>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</si>
  <si>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</si>
  <si>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</si>
  <si>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</si>
  <si>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</si>
  <si>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</si>
  <si>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</si>
  <si>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</si>
  <si>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</si>
  <si>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</si>
  <si>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</si>
  <si>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</si>
  <si>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</si>
  <si>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</si>
  <si>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</si>
  <si>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</si>
  <si>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</si>
  <si>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</si>
  <si>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</si>
  <si>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</si>
  <si>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</si>
  <si>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</si>
  <si>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</si>
  <si>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</si>
  <si>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</si>
  <si>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</si>
  <si>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</si>
  <si>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</si>
  <si>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</si>
  <si>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</si>
  <si>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</si>
  <si>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</si>
  <si>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</si>
  <si>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</si>
  <si>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</si>
  <si>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</si>
  <si>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</si>
  <si>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</si>
  <si>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</si>
  <si>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</si>
  <si>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</si>
  <si>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</si>
  <si>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</si>
  <si>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</si>
  <si>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</si>
  <si>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</si>
  <si>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</si>
  <si>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</si>
  <si>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</si>
  <si>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</si>
  <si>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</si>
  <si>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</si>
  <si>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</si>
  <si>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</si>
  <si>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</si>
  <si>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</si>
  <si>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</si>
  <si>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</si>
  <si>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</si>
  <si>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</si>
  <si>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</si>
  <si>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</si>
  <si>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</si>
  <si>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</si>
  <si>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</si>
  <si>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</si>
  <si>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</si>
  <si>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</si>
  <si>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</si>
  <si>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</si>
  <si>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</si>
  <si>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</si>
  <si>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</si>
  <si>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</si>
  <si>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</si>
  <si>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</si>
  <si>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</si>
  <si>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</si>
  <si>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</si>
  <si>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</si>
  <si>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</si>
  <si>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</si>
  <si>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</si>
  <si>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</si>
  <si>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</si>
  <si>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</si>
  <si>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</si>
  <si>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</si>
  <si>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</si>
  <si>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</si>
  <si>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</si>
  <si>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</si>
  <si>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</si>
  <si>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</si>
  <si>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</si>
  <si>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</si>
  <si>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</si>
  <si>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</si>
  <si>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</si>
  <si>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</si>
  <si>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</si>
  <si>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</si>
  <si>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</si>
  <si>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</si>
  <si>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</si>
  <si>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</si>
  <si>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</si>
  <si>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</si>
  <si>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</si>
  <si>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</si>
  <si>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</si>
  <si>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</si>
  <si>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</si>
  <si>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</si>
  <si>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</si>
  <si>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</si>
  <si>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</si>
  <si>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</si>
  <si>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</si>
  <si>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</si>
  <si>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</si>
  <si>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</si>
  <si>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</si>
  <si>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</si>
  <si>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</si>
  <si>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</si>
  <si>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</si>
  <si>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</si>
  <si>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</si>
  <si>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</si>
  <si>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</si>
  <si>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</si>
  <si>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</si>
  <si>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</si>
  <si>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</si>
  <si>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</si>
  <si>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</si>
  <si>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</si>
  <si>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</si>
  <si>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</si>
  <si>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</si>
  <si>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</si>
  <si>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</si>
  <si>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</si>
  <si>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</si>
  <si>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</si>
  <si>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</si>
  <si>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</si>
  <si>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</si>
  <si>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</si>
  <si>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</si>
  <si>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</si>
  <si>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</si>
  <si>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</si>
  <si>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</si>
  <si>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</si>
  <si>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</si>
  <si>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</si>
  <si>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</si>
  <si>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</si>
  <si>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</si>
  <si>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</si>
  <si>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</si>
  <si>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</si>
  <si>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</si>
  <si>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</si>
  <si>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</si>
  <si>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</si>
  <si>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</si>
  <si>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</si>
  <si>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</si>
  <si>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</si>
  <si>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</si>
  <si>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</si>
  <si>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</si>
  <si>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</si>
  <si>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</si>
  <si>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</si>
  <si>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</si>
  <si>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</si>
  <si>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</si>
  <si>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</si>
  <si>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</si>
  <si>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</si>
  <si>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</si>
  <si>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</si>
  <si>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</si>
  <si>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</si>
  <si>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</si>
  <si>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</si>
  <si>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</si>
  <si>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</si>
  <si>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</si>
  <si>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</si>
  <si>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</si>
  <si>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</si>
  <si>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</si>
  <si>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</si>
  <si>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</si>
  <si>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</si>
  <si>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</si>
  <si>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</si>
  <si>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</si>
  <si>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</si>
  <si>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</si>
  <si>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</si>
  <si>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</si>
  <si>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</si>
  <si>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</si>
  <si>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</si>
  <si>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</si>
  <si>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</si>
  <si>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</si>
  <si>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</si>
  <si>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</si>
  <si>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</si>
  <si>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</si>
  <si>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</si>
  <si>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</si>
  <si>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</si>
  <si>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</si>
  <si>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</si>
  <si>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</si>
  <si>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</si>
  <si>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</si>
  <si>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</si>
  <si>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</si>
  <si>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</si>
  <si>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</si>
  <si>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</si>
  <si>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</si>
  <si>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</si>
  <si>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</si>
  <si>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</si>
  <si>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</si>
  <si>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</si>
  <si>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</si>
  <si>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</si>
  <si>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</si>
  <si>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</si>
  <si>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</si>
  <si>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</si>
  <si>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</si>
  <si>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</si>
  <si>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</si>
  <si>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</si>
  <si>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</si>
  <si>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</si>
  <si>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</si>
  <si>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</si>
  <si>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</si>
  <si>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</si>
  <si>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</si>
  <si>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</si>
  <si>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</si>
  <si>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</si>
  <si>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</si>
  <si>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</si>
  <si>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</si>
  <si>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</si>
  <si>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</si>
  <si>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</si>
  <si>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</si>
  <si>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</si>
  <si>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</si>
  <si>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</si>
  <si>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</si>
  <si>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</si>
  <si>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</si>
  <si>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</si>
  <si>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</si>
  <si>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</si>
  <si>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</si>
  <si>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</si>
  <si>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</si>
  <si>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</si>
  <si>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</si>
  <si>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</si>
  <si>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</si>
  <si>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</si>
  <si>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</si>
  <si>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</si>
  <si>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</si>
  <si>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</si>
  <si>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</si>
  <si>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</si>
  <si>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</si>
  <si>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</si>
  <si>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</si>
  <si>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</si>
  <si>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</si>
  <si>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</si>
  <si>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</si>
  <si>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</si>
  <si>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</si>
  <si>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</si>
  <si>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</si>
  <si>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</si>
  <si>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</si>
  <si>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</si>
  <si>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</si>
  <si>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</si>
  <si>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</si>
  <si>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</si>
  <si>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</si>
  <si>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</si>
  <si>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</si>
  <si>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</si>
  <si>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</si>
  <si>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</si>
  <si>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</si>
  <si>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</si>
  <si>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</si>
  <si>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</si>
  <si>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</si>
  <si>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</si>
  <si>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</si>
  <si>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</si>
  <si>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</si>
  <si>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</si>
  <si>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</si>
  <si>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</si>
  <si>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</si>
  <si>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</si>
  <si>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</si>
  <si>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</si>
  <si>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</si>
  <si>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</si>
  <si>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</si>
  <si>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</si>
  <si>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</si>
  <si>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</si>
  <si>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</si>
  <si>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</si>
  <si>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</si>
  <si>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</si>
  <si>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</si>
  <si>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</si>
  <si>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</si>
  <si>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</si>
  <si>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</si>
  <si>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</si>
  <si>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</si>
  <si>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</si>
  <si>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</si>
  <si>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</si>
  <si>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</si>
  <si>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</si>
  <si>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</si>
  <si>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</si>
  <si>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</si>
  <si>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</si>
  <si>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</si>
  <si>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</si>
  <si>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</si>
  <si>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</si>
  <si>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</si>
  <si>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</si>
  <si>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</si>
  <si>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</si>
  <si>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</si>
  <si>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</si>
  <si>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</si>
  <si>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</si>
  <si>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</si>
  <si>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</si>
  <si>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</si>
  <si>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</si>
  <si>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</si>
  <si>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</si>
  <si>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</si>
  <si>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</si>
  <si>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</si>
  <si>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</si>
  <si>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</si>
  <si>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</si>
  <si>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</si>
  <si>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</si>
  <si>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</si>
  <si>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</si>
  <si>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</si>
  <si>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</si>
  <si>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</si>
  <si>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</si>
  <si>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</si>
  <si>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</si>
  <si>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</si>
  <si>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</si>
  <si>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</si>
  <si>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</si>
  <si>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</si>
  <si>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</si>
  <si>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</si>
  <si>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</si>
  <si>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</si>
  <si>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</si>
  <si>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</si>
  <si>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</si>
  <si>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</si>
  <si>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</si>
  <si>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</si>
  <si>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</si>
  <si>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</si>
  <si>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</si>
  <si>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</si>
  <si>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</si>
  <si>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</si>
  <si>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</si>
  <si>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</si>
  <si>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</si>
  <si>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</si>
  <si>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</si>
  <si>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</si>
  <si>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</si>
  <si>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</si>
  <si>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</si>
  <si>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</si>
  <si>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</si>
  <si>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</si>
  <si>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</si>
  <si>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</si>
  <si>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</si>
  <si>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</si>
  <si>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</si>
  <si>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</si>
  <si>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</si>
  <si>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</si>
  <si>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</si>
  <si>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</si>
  <si>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</si>
  <si>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</si>
  <si>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</si>
  <si>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</si>
  <si>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</si>
  <si>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</si>
  <si>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</si>
  <si>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</si>
  <si>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</si>
  <si>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</si>
  <si>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</si>
  <si>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</si>
  <si>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</si>
  <si>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</si>
  <si>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</si>
  <si>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</si>
  <si>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</si>
  <si>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</si>
  <si>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</si>
  <si>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</si>
  <si>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</si>
  <si>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</si>
  <si>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</si>
  <si>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</si>
  <si>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</si>
  <si>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</si>
  <si>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</si>
  <si>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</si>
  <si>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</si>
  <si>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</si>
  <si>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</si>
  <si>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</si>
  <si>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</si>
  <si>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</si>
  <si>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</si>
  <si>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</si>
  <si>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</si>
  <si>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</si>
  <si>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</si>
  <si>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</si>
  <si>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</si>
  <si>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</si>
  <si>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</si>
  <si>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</si>
  <si>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</si>
  <si>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</si>
  <si>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</si>
  <si>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</si>
  <si>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</si>
  <si>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</si>
  <si>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</si>
  <si>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</si>
  <si>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</si>
  <si>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</si>
  <si>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</si>
  <si>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</si>
  <si>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</si>
  <si>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</si>
  <si>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</si>
  <si>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</si>
  <si>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</si>
  <si>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</si>
  <si>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</si>
  <si>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</si>
  <si>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</si>
  <si>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</si>
  <si>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</si>
  <si>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</si>
  <si>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</si>
  <si>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</si>
  <si>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</si>
  <si>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</si>
  <si>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</si>
  <si>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</si>
  <si>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</si>
  <si>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</si>
  <si>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</si>
  <si>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</si>
  <si>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</si>
  <si>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</si>
  <si>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</si>
  <si>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</si>
  <si>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</si>
  <si>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</si>
  <si>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</si>
  <si>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</si>
  <si>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</si>
  <si>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</si>
  <si>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</si>
  <si>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</si>
  <si>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</si>
  <si>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</si>
  <si>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</si>
  <si>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</si>
  <si>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</si>
  <si>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</si>
  <si>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</si>
  <si>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</si>
  <si>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</si>
  <si>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</si>
  <si>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</si>
  <si>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</si>
  <si>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</si>
  <si>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</si>
  <si>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</si>
  <si>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</si>
  <si>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</si>
  <si>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</si>
  <si>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</si>
  <si>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</si>
  <si>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</si>
  <si>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</si>
  <si>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</si>
  <si>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</si>
  <si>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</si>
  <si>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</si>
  <si>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</si>
  <si>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</si>
  <si>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</si>
  <si>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</si>
  <si>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</si>
  <si>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</si>
  <si>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</si>
  <si>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</si>
  <si>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</si>
  <si>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</si>
  <si>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</si>
  <si>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</si>
  <si>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</si>
  <si>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</si>
  <si>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</si>
  <si>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</si>
  <si>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</si>
  <si>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</si>
  <si>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</si>
  <si>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</si>
  <si>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</si>
  <si>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</si>
  <si>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</si>
  <si>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</si>
  <si>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</si>
  <si>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</si>
  <si>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</si>
  <si>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</si>
  <si>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</si>
  <si>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</si>
  <si>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</si>
  <si>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</si>
  <si>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</si>
  <si>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</si>
  <si>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</si>
  <si>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</si>
  <si>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</si>
  <si>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</si>
  <si>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</si>
  <si>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</si>
  <si>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</si>
  <si>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</si>
  <si>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</si>
  <si>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</si>
  <si>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</si>
  <si>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</si>
  <si>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</si>
  <si>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</si>
  <si>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</si>
  <si>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</si>
  <si>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</si>
  <si>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</si>
  <si>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</si>
  <si>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</si>
  <si>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</si>
  <si>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</si>
  <si>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</si>
  <si>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</si>
  <si>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</si>
  <si>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</si>
  <si>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</si>
  <si>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</si>
  <si>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</si>
  <si>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</si>
  <si>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</si>
  <si>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</si>
  <si>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</si>
  <si>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</si>
  <si>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</si>
  <si>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</si>
  <si>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</si>
  <si>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</si>
  <si>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</si>
  <si>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</si>
  <si>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</si>
  <si>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</si>
  <si>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</si>
  <si>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</si>
  <si>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</si>
  <si>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</si>
  <si>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</si>
  <si>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</si>
  <si>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</si>
  <si>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</si>
  <si>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</si>
  <si>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</si>
  <si>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</si>
  <si>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</si>
  <si>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</si>
  <si>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</si>
  <si>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</si>
  <si>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</si>
  <si>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</si>
  <si>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</si>
  <si>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</si>
  <si>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</si>
  <si>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</si>
  <si>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</si>
  <si>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</si>
  <si>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</si>
  <si>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</si>
  <si>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</si>
  <si>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</si>
  <si>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</si>
  <si>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</si>
  <si>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</si>
  <si>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</si>
  <si>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</si>
  <si>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</si>
  <si>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</si>
  <si>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</si>
  <si>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</si>
  <si>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</si>
  <si>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</si>
  <si>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</si>
  <si>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</si>
  <si>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</si>
  <si>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</si>
  <si>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</si>
  <si>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</si>
  <si>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</si>
  <si>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</si>
  <si>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</si>
  <si>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</si>
  <si>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</si>
  <si>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</si>
  <si>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</si>
  <si>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</si>
  <si>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</si>
  <si>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</si>
  <si>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</si>
  <si>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</si>
  <si>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</si>
  <si>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</si>
  <si>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</si>
  <si>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</si>
  <si>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</si>
  <si>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</si>
  <si>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</si>
  <si>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</si>
  <si>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</si>
  <si>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</si>
  <si>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</si>
  <si>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</si>
  <si>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</si>
  <si>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</si>
  <si>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</si>
  <si>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</si>
  <si>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</si>
  <si>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</si>
  <si>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</si>
  <si>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</si>
  <si>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</si>
  <si>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</si>
  <si>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</si>
  <si>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</si>
  <si>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</si>
  <si>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</si>
  <si>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</si>
  <si>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</si>
  <si>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</si>
  <si>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</si>
  <si>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</si>
  <si>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</si>
  <si>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</si>
  <si>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</si>
  <si>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</si>
  <si>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</si>
  <si>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</si>
  <si>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</si>
  <si>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</si>
  <si>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</si>
  <si>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</si>
  <si>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</si>
  <si>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</si>
  <si>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</si>
  <si>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</si>
  <si>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</si>
  <si>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</si>
  <si>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</si>
  <si>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</si>
  <si>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</si>
  <si>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</si>
  <si>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</si>
  <si>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</si>
  <si>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</si>
  <si>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</si>
  <si>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</si>
  <si>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</si>
  <si>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</si>
  <si>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</si>
  <si>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</si>
  <si>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</si>
  <si>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</si>
  <si>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</si>
  <si>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</si>
  <si>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</si>
  <si>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</si>
  <si>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</si>
  <si>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</si>
  <si>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</si>
  <si>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</si>
  <si>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</si>
  <si>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</si>
  <si>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</si>
  <si>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</si>
  <si>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</si>
  <si>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</si>
  <si>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</si>
  <si>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</si>
  <si>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</si>
  <si>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</si>
  <si>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</si>
  <si>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</si>
  <si>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</si>
  <si>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</si>
  <si>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</si>
  <si>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</si>
  <si>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</si>
  <si>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</si>
  <si>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</si>
  <si>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</si>
  <si>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</si>
  <si>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</si>
  <si>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</si>
  <si>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</si>
  <si>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</si>
  <si>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</si>
  <si>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</si>
  <si>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</si>
  <si>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</si>
  <si>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</si>
  <si>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</si>
  <si>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</si>
  <si>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</si>
  <si>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</si>
  <si>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</si>
  <si>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</si>
  <si>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</si>
  <si>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</si>
  <si>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</si>
  <si>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</si>
  <si>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</si>
  <si>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</si>
  <si>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</si>
  <si>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</si>
  <si>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</si>
  <si>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</si>
  <si>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</si>
  <si>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</si>
  <si>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</si>
  <si>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</si>
  <si>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</si>
  <si>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</si>
  <si>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</si>
  <si>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</si>
  <si>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</si>
  <si>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</si>
  <si>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</si>
  <si>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</si>
  <si>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</si>
  <si>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</si>
  <si>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</si>
  <si>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</si>
  <si>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</si>
  <si>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</si>
  <si>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</si>
  <si>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</si>
  <si>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</si>
  <si>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</si>
  <si>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</si>
  <si>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</si>
  <si>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</si>
  <si>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</si>
  <si>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</si>
  <si>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</si>
  <si>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</si>
  <si>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</si>
  <si>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</si>
  <si>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</si>
  <si>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</si>
  <si>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</si>
  <si>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</si>
  <si>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</si>
  <si>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</si>
  <si>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</si>
  <si>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</si>
  <si>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</si>
  <si>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</si>
  <si>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</si>
  <si>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</si>
  <si>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</si>
  <si>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</si>
  <si>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</si>
  <si>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</si>
  <si>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</si>
  <si>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</si>
  <si>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</si>
  <si>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</si>
  <si>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</si>
  <si>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</si>
  <si>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</si>
  <si>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</si>
  <si>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</si>
  <si>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</si>
  <si>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</si>
  <si>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</si>
  <si>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</si>
  <si>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</si>
  <si>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</si>
  <si>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</si>
  <si>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</si>
  <si>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</si>
  <si>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</si>
  <si>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</si>
  <si>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</si>
  <si>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</si>
  <si>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</si>
  <si>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</si>
  <si>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</si>
  <si>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</si>
  <si>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</si>
  <si>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</si>
  <si>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</si>
  <si>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</si>
  <si>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</si>
  <si>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</si>
  <si>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</si>
  <si>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</si>
  <si>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</si>
  <si>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</si>
  <si>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</si>
  <si>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</si>
  <si>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</si>
  <si>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</si>
  <si>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</si>
  <si>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</si>
  <si>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</si>
  <si>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</si>
  <si>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</si>
  <si>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</si>
  <si>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</si>
  <si>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</si>
  <si>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</si>
  <si>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</si>
  <si>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</si>
  <si>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</si>
  <si>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</si>
  <si>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</si>
  <si>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</si>
  <si>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</si>
  <si>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</si>
  <si>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</si>
  <si>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</si>
  <si>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</si>
  <si>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</si>
  <si>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</si>
  <si>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</si>
  <si>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</si>
  <si>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</si>
  <si>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</si>
  <si>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</si>
  <si>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</si>
  <si>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</si>
  <si>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</si>
  <si>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</si>
  <si>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</si>
  <si>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</si>
  <si>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</si>
  <si>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</si>
  <si>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</si>
  <si>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</si>
  <si>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</si>
  <si>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</si>
  <si>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</si>
  <si>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</si>
  <si>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</si>
  <si>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</si>
  <si>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</si>
  <si>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</si>
  <si>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</si>
  <si>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</si>
  <si>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</si>
  <si>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</si>
  <si>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</si>
  <si>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</si>
  <si>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</si>
  <si>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</si>
  <si>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</si>
  <si>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</si>
  <si>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</si>
  <si>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</si>
  <si>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</si>
  <si>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</si>
  <si>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</si>
  <si>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</si>
  <si>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</si>
  <si>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</si>
  <si>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</si>
  <si>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</si>
  <si>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</si>
  <si>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</si>
  <si>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</si>
  <si>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</si>
  <si>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</si>
  <si>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</si>
  <si>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</si>
  <si>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</si>
  <si>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</si>
  <si>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</si>
  <si>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</si>
  <si>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</si>
  <si>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</si>
  <si>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</si>
  <si>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</si>
  <si>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</si>
  <si>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</si>
  <si>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</si>
  <si>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</si>
  <si>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</si>
  <si>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</si>
  <si>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</si>
  <si>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</si>
  <si>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</si>
  <si>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</si>
  <si>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</si>
  <si>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</si>
  <si>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</si>
  <si>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</si>
  <si>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</si>
  <si>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</si>
  <si>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</si>
  <si>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</si>
  <si>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</si>
  <si>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</si>
  <si>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</si>
  <si>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</si>
  <si>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</si>
  <si>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</si>
  <si>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</si>
  <si>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</si>
  <si>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</si>
  <si>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</si>
  <si>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</si>
  <si>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</si>
  <si>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</si>
  <si>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</si>
  <si>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</si>
  <si>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</si>
  <si>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</si>
  <si>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</si>
  <si>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</si>
  <si>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</si>
  <si>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</si>
  <si>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</si>
  <si>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</si>
  <si>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</si>
  <si>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</si>
  <si>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</si>
  <si>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</si>
  <si>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</si>
  <si>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</si>
  <si>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</si>
  <si>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</si>
  <si>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</si>
  <si>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</si>
  <si>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</si>
  <si>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</si>
  <si>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</si>
  <si>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</si>
  <si>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</si>
  <si>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</si>
  <si>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</si>
  <si>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</si>
  <si>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</si>
  <si>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</si>
  <si>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</si>
  <si>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</si>
  <si>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</si>
  <si>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</si>
  <si>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</si>
  <si>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</si>
  <si>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</si>
  <si>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</si>
  <si>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</si>
  <si>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</si>
  <si>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</si>
  <si>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</si>
  <si>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</si>
  <si>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</si>
  <si>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</si>
  <si>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</si>
  <si>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</si>
  <si>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</si>
  <si>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</si>
  <si>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</si>
  <si>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</si>
  <si>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</si>
  <si>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</si>
  <si>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</si>
  <si>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</si>
  <si>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</si>
  <si>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</si>
  <si>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</si>
  <si>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</si>
  <si>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</si>
  <si>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</si>
  <si>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</si>
  <si>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</si>
  <si>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</si>
  <si>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</si>
  <si>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</si>
  <si>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</si>
  <si>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</si>
  <si>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</si>
  <si>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</si>
  <si>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</si>
  <si>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</si>
  <si>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</si>
  <si>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</si>
  <si>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</si>
  <si>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</si>
  <si>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</si>
  <si>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</si>
  <si>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</si>
  <si>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</si>
  <si>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</si>
  <si>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</si>
  <si>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</si>
  <si>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</si>
  <si>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</si>
  <si>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</si>
  <si>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</si>
  <si>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</si>
  <si>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</si>
  <si>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</si>
  <si>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</si>
  <si>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</si>
  <si>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</si>
  <si>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</si>
  <si>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</si>
  <si>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</si>
  <si>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</si>
  <si>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</si>
  <si>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</si>
  <si>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</si>
  <si>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</si>
  <si>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</si>
  <si>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</si>
  <si>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</si>
  <si>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</si>
  <si>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</si>
  <si>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</si>
  <si>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</si>
  <si>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</si>
  <si>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</si>
  <si>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</si>
  <si>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</si>
  <si>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</si>
  <si>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</si>
  <si>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</si>
  <si>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</si>
  <si>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</si>
  <si>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</si>
  <si>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</si>
  <si>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</si>
  <si>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</si>
  <si>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</si>
  <si>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</si>
  <si>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</si>
  <si>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</si>
  <si>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</si>
  <si>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</si>
  <si>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</si>
  <si>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</si>
  <si>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</si>
  <si>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</si>
  <si>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</si>
  <si>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</si>
  <si>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</si>
  <si>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</si>
  <si>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</si>
  <si>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</si>
  <si>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</si>
  <si>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</si>
  <si>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</si>
  <si>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</si>
  <si>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</si>
  <si>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</si>
  <si>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</si>
  <si>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</si>
  <si>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</si>
  <si>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</si>
  <si>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</si>
  <si>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</si>
  <si>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</si>
  <si>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</si>
  <si>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</si>
  <si>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</si>
  <si>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</si>
  <si>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</si>
  <si>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</si>
  <si>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</si>
  <si>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</si>
  <si>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</si>
  <si>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</si>
  <si>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</si>
  <si>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</si>
  <si>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</si>
  <si>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</si>
  <si>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</si>
  <si>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</si>
  <si>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</si>
  <si>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</si>
  <si>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</si>
  <si>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</si>
  <si>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</si>
  <si>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</si>
  <si>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</si>
  <si>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</si>
  <si>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</si>
  <si>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</si>
  <si>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</si>
  <si>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</si>
  <si>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</si>
  <si>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</si>
  <si>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</si>
  <si>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</si>
  <si>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</si>
  <si>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</si>
  <si>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</si>
  <si>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</si>
  <si>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</si>
  <si>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</si>
  <si>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</si>
  <si>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</si>
  <si>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</si>
  <si>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</si>
  <si>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</si>
  <si>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</si>
  <si>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</si>
  <si>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</si>
  <si>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</si>
  <si>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</si>
  <si>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</si>
  <si>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</si>
  <si>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</si>
  <si>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</si>
  <si>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</si>
  <si>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</si>
  <si>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</si>
  <si>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</si>
  <si>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</si>
  <si>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</si>
  <si>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</si>
  <si>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</si>
  <si>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</si>
  <si>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</si>
  <si>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</si>
  <si>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</si>
  <si>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</si>
  <si>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</si>
  <si>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</si>
  <si>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</si>
  <si>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</si>
  <si>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</si>
  <si>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</si>
  <si>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</si>
  <si>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</si>
  <si>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</si>
  <si>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</si>
  <si>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</si>
  <si>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</si>
  <si>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</si>
  <si>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</si>
  <si>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</si>
  <si>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</si>
  <si>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</si>
  <si>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</si>
  <si>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</si>
  <si>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</si>
  <si>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</si>
  <si>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</si>
  <si>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</si>
  <si>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</si>
  <si>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</si>
  <si>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</si>
  <si>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</si>
  <si>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</si>
  <si>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</si>
  <si>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</si>
  <si>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</si>
  <si>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</si>
  <si>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</si>
  <si>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</si>
  <si>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</si>
  <si>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</si>
  <si>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</si>
  <si>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</si>
  <si>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</si>
  <si>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</si>
  <si>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</si>
  <si>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</si>
  <si>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</si>
  <si>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</si>
  <si>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</si>
  <si>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</si>
  <si>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</si>
  <si>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</si>
  <si>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</si>
  <si>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</si>
  <si>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</si>
  <si>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</si>
  <si>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</si>
  <si>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</si>
  <si>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</si>
  <si>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</si>
  <si>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</si>
  <si>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</si>
  <si>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</si>
  <si>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</si>
  <si>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</si>
  <si>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</si>
  <si>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</si>
  <si>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</si>
  <si>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</si>
  <si>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</si>
  <si>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</si>
  <si>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</si>
  <si>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</si>
  <si>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</si>
  <si>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</si>
  <si>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</si>
  <si>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</si>
  <si>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</si>
  <si>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</si>
  <si>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</si>
  <si>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</si>
  <si>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</si>
  <si>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</si>
  <si>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</si>
  <si>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</si>
  <si>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</si>
  <si>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</si>
  <si>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</si>
  <si>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</si>
  <si>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</si>
  <si>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</si>
  <si>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</si>
  <si>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</si>
  <si>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</si>
  <si>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</si>
  <si>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</si>
  <si>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</si>
  <si>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</si>
  <si>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</si>
  <si>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</si>
  <si>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</si>
  <si>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</si>
  <si>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</si>
  <si>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</si>
  <si>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</si>
  <si>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</si>
  <si>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</si>
  <si>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</si>
  <si>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</si>
  <si>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</si>
  <si>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</si>
  <si>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</si>
  <si>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</si>
  <si>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</si>
  <si>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</si>
  <si>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</si>
  <si>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</si>
  <si>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</si>
  <si>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</si>
  <si>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</si>
  <si>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</si>
  <si>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</si>
  <si>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</si>
  <si>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</si>
  <si>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</si>
  <si>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</si>
  <si>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</si>
  <si>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</si>
  <si>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</si>
  <si>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</si>
  <si>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</si>
  <si>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</si>
  <si>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</si>
  <si>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</si>
  <si>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</si>
  <si>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</si>
  <si>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</si>
  <si>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</si>
  <si>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</si>
  <si>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</si>
  <si>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</si>
  <si>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</si>
  <si>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</si>
  <si>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</si>
  <si>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</si>
  <si>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</si>
  <si>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</si>
  <si>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</si>
  <si>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</si>
  <si>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</si>
  <si>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</si>
  <si>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</si>
  <si>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</si>
  <si>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</si>
  <si>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</si>
  <si>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</si>
  <si>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</si>
  <si>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</si>
  <si>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</si>
  <si>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</si>
  <si>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</si>
  <si>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</si>
  <si>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</si>
  <si>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</si>
  <si>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</si>
  <si>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</si>
  <si>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</si>
  <si>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</si>
  <si>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</si>
  <si>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</si>
  <si>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</si>
  <si>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</si>
  <si>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</si>
  <si>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</si>
  <si>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</si>
  <si>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</si>
  <si>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</si>
  <si>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</si>
  <si>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</si>
  <si>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</si>
  <si>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</si>
  <si>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</si>
  <si>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</si>
  <si>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</si>
  <si>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</si>
  <si>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</si>
  <si>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</si>
  <si>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</si>
  <si>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</si>
  <si>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</si>
  <si>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</si>
  <si>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</si>
  <si>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</si>
  <si>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</si>
  <si>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</si>
  <si>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</si>
  <si>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</si>
  <si>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</si>
  <si>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</si>
  <si>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</si>
  <si>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</si>
  <si>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</si>
  <si>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</si>
  <si>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</si>
  <si>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</si>
  <si>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</si>
  <si>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</si>
  <si>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</si>
  <si>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</si>
  <si>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</si>
  <si>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</si>
  <si>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</si>
  <si>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</si>
  <si>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</si>
  <si>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</si>
  <si>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</si>
  <si>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</si>
  <si>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</si>
  <si>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</si>
  <si>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</si>
  <si>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</si>
  <si>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</si>
  <si>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</si>
  <si>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</si>
  <si>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</si>
  <si>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</si>
  <si>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</si>
  <si>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</si>
  <si>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</si>
  <si>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</si>
  <si>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</si>
  <si>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</si>
  <si>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</si>
  <si>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</si>
  <si>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</si>
  <si>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</si>
  <si>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</si>
  <si>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</si>
  <si>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</si>
  <si>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</si>
  <si>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</si>
  <si>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</si>
  <si>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</si>
  <si>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</si>
  <si>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</si>
  <si>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</si>
  <si>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</si>
  <si>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</si>
  <si>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</si>
  <si>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</si>
  <si>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</si>
  <si>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</si>
  <si>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</si>
  <si>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</si>
  <si>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</si>
  <si>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</si>
  <si>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</si>
  <si>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</si>
  <si>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</si>
  <si>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</si>
  <si>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</si>
  <si>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</si>
  <si>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</si>
  <si>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</si>
  <si>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</si>
  <si>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</si>
  <si>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</si>
  <si>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</si>
  <si>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</si>
  <si>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</si>
  <si>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</si>
  <si>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</si>
  <si>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</si>
  <si>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</si>
  <si>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</si>
  <si>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</si>
  <si>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</si>
  <si>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</si>
  <si>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</si>
  <si>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</si>
  <si>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</si>
  <si>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</si>
  <si>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</si>
  <si>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</si>
  <si>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</si>
  <si>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</si>
  <si>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</si>
  <si>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</si>
  <si>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</si>
  <si>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</si>
  <si>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</si>
  <si>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</si>
  <si>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</si>
  <si>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</si>
  <si>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</si>
  <si>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</si>
  <si>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</si>
  <si>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</si>
  <si>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</si>
  <si>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</si>
  <si>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</si>
  <si>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</si>
  <si>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</si>
  <si>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</si>
  <si>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</si>
  <si>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</si>
  <si>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</si>
  <si>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</si>
  <si>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</si>
  <si>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</si>
  <si>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</si>
  <si>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</si>
  <si>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</si>
  <si>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</si>
  <si>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</si>
  <si>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</si>
  <si>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</si>
  <si>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</si>
  <si>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</si>
  <si>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</si>
  <si>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</si>
  <si>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</si>
  <si>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</si>
  <si>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</si>
  <si>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</si>
  <si>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</si>
  <si>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</si>
  <si>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</si>
  <si>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</si>
  <si>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</si>
  <si>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</si>
  <si>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</si>
  <si>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</si>
  <si>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</si>
  <si>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</si>
  <si>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</si>
  <si>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</si>
  <si>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</si>
  <si>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</si>
  <si>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</si>
  <si>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</si>
  <si>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</si>
  <si>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</si>
  <si>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</si>
  <si>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</si>
  <si>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</si>
  <si>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</si>
  <si>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</si>
  <si>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</si>
  <si>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</si>
  <si>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</si>
  <si>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</si>
  <si>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</si>
  <si>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</si>
  <si>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</si>
  <si>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</si>
  <si>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</si>
  <si>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</si>
  <si>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</si>
  <si>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</si>
  <si>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</si>
  <si>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</si>
  <si>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</si>
  <si>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</si>
  <si>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</si>
  <si>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</si>
  <si>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</si>
  <si>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</si>
  <si>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</si>
  <si>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</si>
  <si>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</si>
  <si>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</si>
  <si>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</si>
  <si>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</si>
  <si>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</si>
  <si>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</si>
  <si>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</si>
  <si>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</si>
  <si>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</si>
  <si>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</si>
  <si>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</si>
  <si>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</si>
  <si>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</si>
  <si>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</si>
  <si>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</si>
  <si>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</si>
  <si>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</si>
  <si>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</si>
  <si>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</si>
  <si>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</si>
  <si>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</si>
  <si>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</si>
  <si>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</si>
  <si>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</si>
  <si>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</si>
  <si>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</si>
  <si>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</si>
  <si>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</si>
  <si>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</si>
  <si>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</si>
  <si>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</si>
  <si>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</si>
  <si>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</si>
  <si>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</si>
  <si>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</si>
  <si>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</si>
  <si>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</si>
  <si>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</si>
  <si>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</si>
  <si>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</si>
  <si>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</si>
  <si>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</si>
  <si>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</si>
  <si>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</si>
  <si>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</si>
  <si>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</si>
  <si>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</si>
  <si>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</si>
  <si>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</si>
  <si>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</si>
  <si>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</si>
  <si>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</si>
  <si>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</si>
  <si>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</si>
  <si>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</si>
  <si>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</si>
  <si>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</si>
  <si>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</si>
  <si>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</si>
  <si>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</si>
  <si>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</si>
  <si>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</si>
  <si>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</si>
  <si>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</si>
  <si>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</si>
  <si>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</si>
  <si>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</si>
  <si>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</si>
  <si>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</si>
  <si>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</si>
  <si>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</si>
  <si>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</si>
  <si>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</si>
  <si>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</si>
  <si>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</si>
  <si>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</si>
  <si>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</si>
  <si>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</si>
  <si>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</si>
  <si>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</si>
  <si>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</si>
  <si>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</si>
  <si>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</si>
  <si>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</si>
  <si>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</si>
  <si>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</si>
  <si>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</si>
  <si>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</si>
  <si>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</si>
  <si>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</si>
  <si>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</si>
  <si>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</si>
  <si>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</si>
  <si>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</si>
  <si>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</si>
  <si>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</si>
  <si>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</si>
  <si>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</si>
  <si>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</si>
  <si>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</si>
  <si>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</si>
  <si>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</si>
  <si>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</si>
  <si>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</si>
  <si>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</si>
  <si>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</si>
  <si>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</si>
  <si>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</si>
  <si>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</si>
  <si>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</si>
  <si>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</si>
  <si>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</si>
  <si>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</si>
  <si>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</si>
  <si>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</si>
  <si>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</si>
  <si>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</si>
  <si>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</si>
  <si>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</si>
  <si>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</si>
  <si>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</si>
  <si>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</si>
  <si>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</si>
  <si>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</si>
  <si>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</si>
  <si>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</si>
  <si>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</si>
  <si>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</si>
  <si>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</si>
  <si>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</si>
  <si>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</si>
  <si>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</si>
  <si>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</si>
  <si>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</si>
  <si>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</si>
  <si>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</si>
  <si>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</si>
  <si>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</si>
  <si>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</si>
  <si>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</si>
  <si>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</si>
  <si>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</si>
  <si>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</si>
  <si>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</si>
  <si>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</si>
  <si>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</si>
  <si>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</si>
  <si>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</si>
  <si>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</si>
  <si>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</si>
  <si>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</si>
  <si>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</si>
  <si>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</si>
  <si>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</si>
  <si>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</si>
  <si>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</si>
  <si>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</si>
  <si>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</si>
  <si>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</si>
  <si>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</si>
  <si>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</si>
  <si>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</si>
  <si>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</si>
  <si>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</si>
  <si>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</si>
  <si>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</si>
  <si>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</si>
  <si>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</si>
  <si>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</si>
  <si>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</si>
  <si>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</si>
  <si>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</si>
  <si>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</si>
  <si>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</si>
  <si>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</si>
  <si>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</si>
  <si>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</si>
  <si>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</si>
  <si>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</si>
  <si>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</si>
  <si>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</si>
  <si>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</si>
  <si>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</si>
  <si>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</si>
  <si>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</si>
  <si>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</si>
  <si>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</si>
  <si>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</si>
  <si>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</si>
  <si>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</si>
  <si>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</si>
  <si>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</si>
  <si>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</si>
  <si>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</si>
  <si>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</si>
  <si>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</si>
  <si>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</si>
  <si>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</si>
  <si>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</si>
  <si>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</si>
  <si>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</si>
  <si>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</si>
  <si>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</si>
  <si>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</si>
  <si>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</si>
  <si>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</si>
  <si>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</si>
  <si>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</si>
  <si>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</si>
  <si>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</si>
  <si>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</si>
  <si>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</si>
  <si>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</si>
  <si>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</si>
  <si>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</si>
  <si>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</si>
  <si>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</si>
  <si>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</si>
  <si>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</si>
  <si>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</si>
  <si>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</si>
  <si>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</si>
  <si>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</si>
  <si>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</si>
  <si>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</si>
  <si>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</si>
  <si>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</si>
  <si>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</si>
  <si>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</si>
  <si>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</si>
  <si>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</si>
  <si>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</si>
  <si>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</si>
  <si>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</si>
  <si>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</si>
  <si>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</si>
  <si>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</si>
  <si>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</si>
  <si>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</si>
  <si>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</si>
  <si>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</si>
  <si>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</si>
  <si>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</si>
  <si>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</si>
  <si>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</si>
  <si>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</si>
  <si>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</si>
  <si>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</si>
  <si>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</si>
  <si>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</si>
  <si>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</si>
  <si>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</si>
  <si>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</si>
  <si>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</si>
  <si>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</si>
  <si>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</si>
  <si>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</si>
  <si>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</si>
  <si>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</si>
  <si>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</si>
  <si>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</si>
  <si>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</si>
  <si>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</si>
  <si>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</si>
  <si>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</si>
  <si>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</si>
  <si>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</si>
  <si>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</si>
  <si>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</si>
  <si>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</si>
  <si>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</si>
  <si>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</si>
  <si>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</si>
  <si>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</si>
  <si>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</si>
  <si>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</si>
  <si>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</si>
  <si>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</si>
  <si>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</si>
  <si>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</si>
  <si>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</si>
  <si>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</si>
  <si>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</si>
  <si>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</si>
  <si>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</si>
  <si>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</si>
  <si>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</si>
  <si>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</si>
  <si>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</si>
  <si>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</si>
  <si>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</si>
  <si>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</si>
  <si>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</si>
  <si>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</si>
  <si>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</si>
  <si>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</si>
  <si>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</si>
  <si>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</si>
  <si>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</si>
  <si>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</si>
  <si>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</si>
  <si>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</si>
  <si>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</si>
  <si>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</si>
  <si>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</si>
  <si>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</si>
  <si>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</si>
  <si>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</si>
  <si>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</si>
  <si>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</si>
  <si>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</si>
  <si>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</si>
  <si>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</si>
  <si>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</si>
  <si>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</si>
  <si>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</si>
  <si>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</si>
  <si>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</si>
  <si>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</si>
  <si>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</si>
  <si>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</si>
  <si>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</si>
  <si>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</si>
  <si>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</si>
  <si>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</si>
  <si>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</si>
  <si>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</si>
  <si>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</si>
  <si>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</si>
  <si>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</si>
  <si>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</si>
  <si>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</si>
  <si>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</si>
  <si>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</si>
  <si>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</si>
  <si>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</si>
  <si>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</si>
  <si>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</si>
  <si>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</si>
  <si>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</si>
  <si>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</si>
  <si>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</si>
  <si>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</si>
  <si>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</si>
  <si>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</si>
  <si>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</si>
  <si>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</si>
  <si>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</si>
  <si>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</si>
  <si>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</si>
  <si>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</si>
  <si>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</si>
  <si>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</si>
  <si>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</si>
  <si>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</si>
  <si>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</si>
  <si>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</si>
  <si>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</si>
  <si>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</si>
  <si>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</si>
  <si>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</si>
  <si>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</si>
  <si>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</si>
  <si>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</si>
  <si>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</si>
  <si>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</si>
  <si>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</si>
  <si>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</si>
  <si>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</si>
  <si>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</si>
  <si>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</si>
  <si>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</si>
  <si>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</si>
  <si>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</si>
  <si>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</si>
  <si>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</si>
  <si>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</si>
  <si>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</si>
  <si>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</si>
  <si>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</si>
  <si>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</si>
  <si>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</si>
  <si>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</si>
  <si>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</si>
  <si>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</si>
  <si>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</si>
  <si>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</si>
  <si>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</si>
  <si>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</si>
  <si>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</si>
  <si>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</si>
  <si>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</si>
  <si>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</si>
  <si>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</si>
  <si>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</si>
  <si>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</si>
  <si>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</si>
  <si>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</si>
  <si>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</si>
  <si>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</si>
  <si>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</si>
  <si>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</si>
  <si>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</si>
  <si>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</si>
  <si>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</si>
  <si>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</si>
  <si>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</si>
  <si>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</si>
  <si>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</si>
  <si>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</si>
  <si>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</si>
  <si>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</si>
  <si>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</si>
  <si>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</si>
  <si>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</si>
  <si>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</si>
  <si>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</si>
  <si>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</si>
  <si>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</si>
  <si>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</si>
  <si>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</si>
  <si>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</si>
  <si>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</si>
  <si>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</si>
  <si>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</si>
  <si>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</si>
  <si>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</si>
  <si>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</si>
  <si>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</si>
  <si>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</si>
  <si>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</si>
  <si>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</si>
  <si>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</si>
  <si>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</si>
  <si>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</si>
  <si>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</si>
  <si>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</si>
  <si>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</si>
  <si>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</si>
  <si>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</si>
  <si>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</si>
  <si>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</si>
  <si>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</si>
  <si>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</si>
  <si>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</si>
  <si>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</si>
  <si>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</si>
  <si>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</si>
  <si>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</si>
  <si>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</si>
  <si>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</si>
  <si>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</si>
  <si>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</si>
  <si>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</si>
  <si>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</si>
  <si>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</si>
  <si>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</si>
  <si>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</si>
  <si>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</si>
  <si>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</si>
  <si>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</si>
  <si>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</si>
  <si>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</si>
  <si>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</si>
  <si>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</si>
  <si>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</si>
  <si>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</si>
  <si>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</si>
  <si>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</si>
  <si>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</si>
  <si>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</si>
  <si>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</si>
  <si>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</si>
  <si>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</si>
  <si>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</si>
  <si>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</si>
  <si>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</si>
  <si>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</si>
  <si>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</si>
  <si>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</si>
  <si>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</si>
  <si>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</si>
  <si>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</si>
  <si>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</si>
  <si>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</si>
  <si>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</si>
  <si>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</si>
  <si>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</si>
  <si>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</si>
  <si>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</si>
  <si>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</si>
  <si>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</si>
  <si>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</si>
  <si>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</si>
  <si>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</si>
  <si>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</si>
  <si>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</si>
  <si>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</si>
  <si>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</si>
  <si>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</si>
  <si>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</si>
  <si>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</si>
  <si>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</si>
  <si>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</si>
  <si>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</si>
  <si>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</si>
  <si>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</si>
  <si>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</si>
  <si>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</si>
  <si>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</si>
  <si>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</si>
  <si>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</si>
  <si>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</si>
  <si>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</si>
  <si>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</si>
  <si>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</si>
  <si>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</si>
  <si>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</si>
  <si>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</si>
  <si>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</si>
  <si>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</si>
  <si>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</si>
  <si>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</si>
  <si>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</si>
  <si>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</si>
  <si>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</si>
  <si>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</si>
  <si>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</si>
  <si>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</si>
  <si>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</si>
  <si>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</si>
  <si>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</si>
  <si>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</si>
  <si>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</si>
  <si>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</si>
  <si>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</si>
  <si>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</si>
  <si>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</si>
  <si>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</si>
  <si>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</si>
  <si>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</si>
  <si>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</si>
  <si>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</si>
  <si>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</si>
  <si>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</si>
  <si>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</si>
  <si>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</si>
  <si>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</si>
  <si>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</si>
  <si>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</si>
  <si>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</si>
  <si>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</si>
  <si>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</si>
  <si>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</si>
  <si>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</si>
  <si>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</si>
  <si>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</si>
  <si>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</si>
  <si>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</si>
  <si>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</si>
  <si>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</si>
  <si>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</si>
  <si>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</si>
  <si>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</si>
  <si>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</si>
  <si>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</si>
  <si>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</si>
  <si>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</si>
  <si>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</si>
  <si>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</si>
  <si>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</si>
  <si>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</si>
  <si>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</si>
  <si>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</si>
  <si>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</si>
  <si>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</si>
  <si>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</si>
  <si>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</si>
  <si>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</si>
  <si>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</si>
  <si>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</si>
  <si>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</si>
  <si>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</si>
  <si>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</si>
  <si>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</si>
  <si>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</si>
  <si>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</si>
  <si>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</si>
  <si>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</si>
  <si>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</si>
  <si>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</si>
  <si>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</si>
  <si>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</si>
  <si>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</si>
  <si>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</si>
  <si>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</si>
  <si>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</si>
  <si>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</si>
  <si>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</si>
  <si>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</si>
  <si>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</si>
  <si>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</si>
  <si>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</si>
  <si>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</si>
  <si>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</si>
  <si>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</si>
  <si>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</si>
  <si>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</si>
  <si>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</si>
  <si>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</si>
  <si>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</si>
  <si>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</si>
  <si>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</si>
  <si>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</si>
  <si>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</si>
  <si>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</si>
  <si>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</si>
  <si>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</si>
  <si>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</si>
  <si>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</si>
  <si>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</si>
  <si>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</si>
  <si>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</si>
  <si>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</si>
  <si>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</si>
  <si>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</si>
  <si>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</si>
  <si>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</si>
  <si>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</si>
  <si>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</si>
  <si>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</si>
  <si>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</si>
  <si>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</si>
  <si>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</si>
  <si>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</si>
  <si>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</si>
  <si>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</si>
  <si>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</si>
  <si>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</si>
  <si>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</si>
  <si>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</si>
  <si>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</si>
  <si>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</si>
  <si>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</si>
  <si>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</si>
  <si>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</si>
  <si>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</si>
  <si>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</si>
  <si>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</si>
  <si>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</si>
  <si>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</si>
  <si>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</si>
  <si>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</si>
  <si>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</si>
  <si>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</si>
  <si>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</si>
  <si>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</si>
  <si>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</si>
  <si>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</si>
  <si>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</si>
  <si>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</si>
  <si>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</si>
  <si>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</si>
  <si>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</si>
  <si>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</si>
  <si>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</si>
  <si>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</si>
  <si>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</si>
  <si>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</si>
  <si>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</si>
  <si>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</si>
  <si>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</si>
  <si>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</si>
  <si>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</si>
  <si>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</si>
  <si>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</si>
  <si>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</si>
  <si>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</si>
  <si>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</si>
  <si>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</si>
  <si>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</si>
  <si>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</si>
  <si>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</si>
  <si>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</si>
  <si>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</si>
  <si>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</si>
  <si>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</si>
  <si>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</si>
  <si>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</si>
  <si>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</si>
  <si>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</si>
  <si>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</si>
  <si>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</si>
  <si>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</si>
  <si>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</si>
  <si>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</si>
  <si>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</si>
  <si>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</si>
  <si>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</si>
  <si>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</si>
  <si>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</si>
  <si>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</si>
  <si>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</si>
  <si>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</si>
  <si>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</si>
  <si>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</si>
  <si>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</si>
  <si>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</si>
  <si>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</si>
  <si>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</si>
  <si>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</si>
  <si>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</si>
  <si>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</si>
  <si>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</si>
  <si>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</si>
  <si>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</si>
  <si>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</si>
  <si>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</si>
  <si>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</si>
  <si>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</si>
  <si>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</si>
  <si>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</si>
  <si>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</si>
  <si>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</si>
  <si>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</si>
  <si>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</si>
  <si>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</si>
  <si>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</si>
  <si>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</si>
  <si>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</si>
  <si>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</si>
  <si>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</si>
  <si>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</si>
  <si>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</si>
  <si>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</si>
  <si>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</si>
  <si>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</si>
  <si>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</si>
  <si>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</si>
  <si>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</si>
  <si>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</si>
  <si>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</si>
  <si>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</si>
  <si>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</si>
  <si>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</si>
  <si>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</si>
  <si>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</si>
  <si>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</si>
  <si>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</si>
  <si>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</si>
  <si>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</si>
  <si>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</si>
  <si>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</si>
  <si>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</si>
  <si>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</si>
  <si>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</si>
  <si>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</si>
  <si>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</si>
  <si>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</si>
  <si>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</si>
  <si>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</si>
  <si>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</si>
  <si>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</si>
  <si>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</si>
  <si>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</si>
  <si>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</si>
  <si>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</si>
  <si>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</si>
  <si>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</si>
  <si>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</si>
  <si>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</si>
  <si>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</si>
  <si>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</si>
  <si>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</si>
  <si>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</si>
  <si>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</si>
  <si>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</si>
  <si>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</si>
  <si>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</si>
  <si>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</si>
  <si>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</si>
  <si>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</si>
  <si>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</si>
  <si>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</si>
  <si>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</si>
  <si>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</si>
  <si>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</si>
  <si>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</si>
  <si>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</si>
  <si>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</si>
  <si>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</si>
  <si>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</si>
  <si>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</si>
  <si>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</si>
  <si>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</si>
  <si>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</si>
  <si>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</si>
  <si>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</si>
  <si>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</si>
  <si>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</si>
  <si>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</si>
  <si>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</si>
  <si>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</si>
  <si>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</si>
  <si>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</si>
  <si>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</si>
  <si>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</si>
  <si>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</si>
  <si>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</si>
  <si>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</si>
  <si>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</si>
  <si>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</si>
  <si>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</si>
  <si>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</si>
  <si>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</si>
  <si>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</si>
  <si>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</si>
  <si>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</si>
  <si>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</si>
  <si>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</si>
  <si>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</si>
  <si>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</si>
  <si>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</si>
  <si>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</si>
  <si>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</si>
  <si>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</si>
  <si>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</si>
  <si>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</si>
  <si>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</si>
  <si>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</si>
  <si>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</si>
  <si>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</si>
  <si>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</si>
  <si>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</si>
  <si>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</si>
  <si>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</si>
  <si>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</si>
  <si>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</si>
  <si>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</si>
  <si>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</si>
  <si>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</si>
  <si>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</si>
  <si>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</si>
  <si>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</si>
  <si>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</si>
  <si>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</si>
  <si>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</si>
  <si>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</si>
  <si>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</si>
  <si>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</si>
  <si>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</si>
  <si>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</si>
  <si>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</si>
  <si>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</si>
  <si>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</si>
  <si>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</si>
  <si>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</si>
  <si>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</si>
  <si>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</si>
  <si>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</si>
  <si>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</si>
  <si>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</si>
  <si>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</si>
  <si>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</si>
  <si>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</si>
  <si>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</si>
  <si>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</si>
  <si>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</si>
  <si>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</si>
  <si>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</si>
  <si>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</si>
  <si>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</si>
  <si>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</si>
  <si>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</si>
  <si>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</si>
  <si>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</si>
  <si>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</si>
  <si>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</si>
  <si>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</si>
  <si>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</si>
  <si>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</si>
  <si>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</si>
  <si>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</si>
  <si>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</si>
  <si>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</si>
  <si>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</si>
  <si>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</si>
  <si>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</si>
  <si>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</si>
  <si>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</si>
  <si>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</si>
  <si>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</si>
  <si>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</si>
  <si>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</si>
  <si>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</si>
  <si>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</si>
  <si>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</si>
  <si>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</si>
  <si>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</si>
  <si>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</si>
  <si>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</si>
  <si>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</si>
  <si>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</si>
  <si>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</si>
  <si>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</si>
  <si>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</si>
  <si>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</si>
  <si>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</si>
  <si>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</si>
  <si>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</si>
  <si>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</si>
  <si>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</si>
  <si>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</si>
  <si>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</si>
  <si>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</si>
  <si>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</si>
  <si>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</si>
  <si>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</si>
  <si>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</si>
  <si>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</si>
  <si>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</si>
  <si>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</si>
  <si>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</si>
  <si>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</si>
  <si>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</si>
  <si>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</si>
  <si>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</si>
  <si>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</si>
  <si>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</si>
  <si>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</si>
  <si>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</si>
  <si>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</si>
  <si>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</si>
  <si>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</si>
  <si>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</si>
  <si>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</si>
  <si>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</si>
  <si>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</si>
  <si>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</si>
  <si>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</si>
  <si>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</si>
  <si>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</si>
  <si>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</si>
  <si>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</si>
  <si>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</si>
  <si>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</si>
  <si>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</si>
  <si>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</si>
  <si>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</si>
  <si>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</si>
  <si>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</si>
  <si>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</si>
  <si>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</si>
  <si>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</si>
  <si>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</si>
  <si>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</si>
  <si>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</si>
  <si>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</si>
  <si>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</si>
  <si>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</si>
  <si>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</si>
  <si>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</si>
  <si>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</si>
  <si>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</si>
  <si>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</si>
  <si>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</si>
  <si>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</si>
  <si>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</si>
  <si>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</si>
  <si>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</si>
  <si>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</si>
  <si>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</si>
  <si>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</si>
  <si>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</si>
  <si>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</si>
  <si>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</si>
  <si>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</si>
  <si>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</si>
  <si>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</si>
  <si>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</si>
  <si>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</si>
  <si>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</si>
  <si>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</si>
  <si>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</si>
  <si>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</si>
  <si>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</si>
  <si>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</si>
  <si>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</si>
  <si>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</si>
  <si>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</si>
  <si>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</si>
  <si>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</si>
  <si>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</si>
  <si>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</si>
  <si>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</si>
  <si>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</si>
  <si>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</si>
  <si>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</si>
  <si>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</si>
  <si>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</si>
  <si>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</si>
  <si>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</si>
  <si>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</si>
  <si>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</si>
  <si>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</si>
  <si>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</si>
  <si>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</si>
  <si>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</si>
  <si>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</si>
  <si>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</si>
  <si>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</si>
  <si>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</si>
  <si>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</si>
  <si>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</si>
  <si>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</si>
  <si>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</si>
  <si>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</si>
  <si>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</si>
  <si>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</si>
  <si>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</si>
  <si>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</si>
  <si>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</si>
  <si>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</si>
  <si>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</si>
  <si>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</si>
  <si>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</si>
  <si>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</si>
  <si>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</si>
  <si>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</si>
  <si>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</si>
  <si>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</si>
  <si>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</si>
  <si>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</si>
  <si>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</si>
  <si>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</si>
  <si>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</si>
  <si>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</si>
  <si>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</si>
  <si>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</si>
  <si>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</si>
  <si>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</si>
  <si>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</si>
  <si>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</si>
  <si>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</si>
  <si>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</si>
  <si>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</si>
  <si>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</si>
  <si>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</si>
  <si>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</si>
  <si>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</si>
  <si>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</si>
  <si>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</si>
  <si>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</si>
  <si>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</si>
  <si>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</si>
  <si>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</si>
  <si>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</si>
  <si>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</si>
  <si>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</si>
  <si>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</si>
  <si>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</si>
  <si>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</si>
  <si>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</si>
  <si>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</si>
  <si>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</si>
  <si>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</si>
  <si>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</si>
  <si>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</si>
  <si>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</si>
  <si>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</si>
  <si>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</si>
  <si>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</si>
  <si>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</si>
  <si>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</si>
  <si>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</si>
  <si>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</si>
  <si>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</si>
  <si>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</si>
  <si>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</si>
  <si>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</si>
  <si>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</si>
  <si>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</si>
  <si>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</si>
  <si>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</si>
  <si>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</si>
  <si>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</si>
  <si>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</si>
  <si>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</si>
  <si>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</si>
  <si>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</si>
  <si>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</si>
  <si>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</si>
  <si>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</si>
  <si>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</si>
  <si>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</si>
  <si>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</si>
  <si>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</si>
  <si>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</si>
  <si>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</si>
  <si>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</si>
  <si>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</si>
  <si>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</si>
  <si>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</si>
  <si>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</si>
  <si>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</si>
  <si>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</si>
  <si>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</si>
  <si>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</si>
  <si>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</si>
  <si>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</si>
  <si>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</si>
  <si>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</si>
  <si>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</si>
  <si>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</si>
  <si>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</si>
  <si>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</si>
  <si>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</si>
  <si>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</si>
  <si>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</si>
  <si>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</si>
  <si>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</si>
  <si>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</si>
  <si>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</si>
  <si>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</si>
  <si>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</si>
  <si>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</si>
  <si>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</si>
  <si>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</si>
  <si>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</si>
  <si>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</si>
  <si>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</si>
  <si>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</si>
  <si>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</si>
  <si>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</si>
  <si>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</si>
  <si>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</si>
  <si>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</si>
  <si>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</si>
  <si>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</si>
  <si>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</si>
  <si>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</si>
  <si>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</si>
  <si>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</si>
  <si>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</si>
  <si>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</si>
  <si>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</si>
  <si>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</si>
  <si>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</si>
  <si>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</si>
  <si>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</si>
  <si>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</si>
  <si>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</si>
  <si>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</si>
  <si>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</si>
  <si>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</si>
  <si>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</si>
  <si>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</si>
  <si>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</si>
  <si>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</si>
  <si>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</si>
  <si>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</si>
  <si>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</si>
  <si>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</si>
  <si>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</si>
  <si>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</si>
  <si>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</si>
  <si>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</si>
  <si>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</si>
  <si>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</si>
  <si>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</si>
  <si>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</si>
  <si>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</si>
  <si>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</si>
  <si>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</si>
  <si>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</si>
  <si>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</si>
  <si>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</si>
  <si>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</si>
  <si>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</si>
  <si>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</si>
  <si>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</si>
  <si>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</si>
  <si>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</si>
  <si>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</si>
  <si>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</si>
  <si>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</si>
  <si>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</si>
  <si>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</si>
  <si>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</si>
  <si>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</si>
  <si>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</si>
  <si>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</si>
  <si>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</si>
  <si>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</si>
  <si>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</si>
  <si>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</si>
  <si>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</si>
  <si>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</si>
  <si>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</si>
  <si>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</si>
  <si>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</si>
  <si>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</si>
  <si>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</si>
  <si>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</si>
  <si>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</si>
  <si>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</si>
  <si>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</si>
  <si>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</si>
  <si>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</si>
  <si>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</si>
  <si>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</si>
  <si>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</si>
  <si>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</si>
  <si>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</si>
  <si>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</si>
  <si>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</si>
  <si>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</si>
  <si>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</si>
  <si>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</si>
  <si>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</si>
  <si>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</si>
  <si>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</si>
  <si>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</si>
  <si>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</si>
  <si>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</si>
  <si>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</si>
  <si>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</si>
  <si>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</si>
  <si>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</si>
  <si>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</si>
  <si>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</si>
  <si>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</si>
  <si>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</si>
  <si>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</si>
  <si>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</si>
  <si>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</si>
  <si>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</si>
  <si>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</si>
  <si>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</si>
  <si>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</si>
  <si>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</si>
  <si>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</si>
  <si>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</si>
  <si>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</si>
  <si>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</si>
  <si>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</si>
  <si>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</si>
  <si>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</si>
  <si>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</si>
  <si>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</si>
  <si>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</si>
  <si>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</si>
  <si>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</si>
  <si>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</si>
  <si>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</si>
  <si>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</si>
  <si>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</si>
  <si>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</si>
  <si>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</si>
  <si>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</si>
  <si>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</si>
  <si>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</si>
  <si>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</si>
  <si>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</si>
  <si>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</si>
  <si>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</si>
  <si>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</si>
  <si>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</si>
  <si>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</si>
  <si>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</si>
  <si>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</si>
  <si>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</si>
  <si>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</si>
  <si>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</si>
  <si>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</si>
  <si>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</si>
  <si>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</si>
  <si>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</si>
  <si>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</si>
  <si>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</si>
  <si>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</si>
  <si>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</si>
  <si>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</si>
  <si>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</si>
  <si>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</si>
  <si>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</si>
  <si>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</si>
  <si>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</si>
  <si>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</si>
  <si>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</si>
  <si>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</si>
  <si>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</si>
  <si>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</si>
  <si>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</si>
  <si>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</si>
  <si>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</si>
  <si>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</si>
  <si>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</si>
  <si>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</si>
  <si>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</si>
  <si>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</si>
  <si>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</si>
  <si>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</si>
  <si>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</si>
  <si>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</si>
  <si>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</si>
  <si>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</si>
  <si>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</si>
  <si>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</si>
  <si>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</si>
  <si>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</si>
  <si>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</si>
  <si>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</si>
  <si>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</si>
  <si>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</si>
  <si>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</si>
  <si>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</si>
  <si>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</si>
  <si>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</si>
  <si>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</si>
  <si>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</si>
  <si>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</si>
  <si>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</si>
  <si>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</si>
  <si>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</si>
  <si>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</si>
  <si>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</si>
  <si>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</si>
  <si>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</si>
  <si>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</si>
  <si>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</si>
  <si>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</si>
  <si>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</si>
  <si>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</si>
  <si>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</si>
  <si>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</si>
  <si>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</si>
  <si>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</si>
  <si>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</si>
  <si>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</si>
  <si>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</si>
  <si>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</si>
  <si>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</si>
  <si>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</si>
  <si>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</si>
  <si>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</si>
  <si>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</si>
  <si>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</si>
  <si>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</si>
  <si>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</si>
  <si>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</si>
  <si>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</si>
  <si>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</si>
  <si>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</si>
  <si>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</si>
  <si>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</si>
  <si>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</si>
  <si>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</si>
  <si>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</si>
  <si>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</si>
  <si>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</si>
  <si>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</si>
  <si>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</si>
  <si>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</si>
  <si>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</si>
  <si>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</si>
  <si>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</si>
  <si>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</si>
  <si>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</si>
  <si>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</si>
  <si>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</si>
  <si>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</si>
  <si>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</si>
  <si>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</si>
  <si>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</si>
  <si>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</si>
  <si>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</si>
  <si>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</si>
  <si>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</si>
  <si>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</si>
  <si>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</si>
  <si>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</si>
  <si>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</si>
  <si>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</si>
  <si>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</si>
  <si>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</si>
  <si>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</si>
  <si>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</si>
  <si>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</si>
  <si>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</si>
  <si>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</si>
  <si>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</si>
  <si>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</si>
  <si>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</si>
  <si>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</si>
  <si>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</si>
  <si>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</si>
  <si>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</si>
  <si>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</si>
  <si>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</si>
  <si>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</si>
  <si>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</si>
  <si>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</si>
  <si>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</si>
  <si>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</si>
  <si>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</si>
  <si>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</si>
  <si>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</si>
  <si>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</si>
  <si>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</si>
  <si>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</si>
  <si>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</si>
  <si>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</si>
  <si>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</si>
  <si>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</si>
  <si>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</si>
  <si>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</si>
  <si>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</si>
  <si>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</si>
  <si>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</si>
  <si>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</si>
  <si>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</si>
  <si>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</si>
  <si>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</si>
  <si>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</si>
  <si>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</si>
  <si>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</si>
  <si>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</si>
  <si>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</si>
  <si>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</si>
  <si>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</si>
  <si>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</si>
  <si>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</si>
  <si>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</si>
  <si>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</si>
  <si>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</si>
  <si>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</si>
  <si>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</si>
  <si>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</si>
  <si>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</si>
  <si>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</si>
  <si>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</si>
  <si>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</si>
  <si>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</si>
  <si>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</si>
  <si>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</si>
  <si>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</si>
  <si>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</si>
  <si>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</si>
  <si>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</si>
  <si>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</si>
  <si>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</si>
  <si>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</si>
  <si>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</si>
  <si>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</si>
  <si>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</si>
  <si>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</si>
  <si>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</si>
  <si>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</si>
  <si>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</si>
  <si>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</si>
  <si>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</si>
  <si>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</si>
  <si>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</si>
  <si>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</si>
  <si>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</si>
  <si>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</si>
  <si>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</si>
  <si>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</si>
  <si>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</si>
  <si>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</si>
  <si>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</si>
  <si>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</si>
  <si>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</si>
  <si>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</si>
  <si>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</si>
  <si>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</si>
  <si>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</si>
  <si>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</si>
  <si>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</si>
  <si>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</si>
  <si>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</si>
  <si>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</si>
  <si>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</si>
  <si>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</si>
  <si>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</si>
  <si>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</si>
  <si>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</si>
  <si>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</si>
  <si>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</si>
  <si>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</si>
  <si>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</si>
  <si>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</si>
  <si>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</si>
  <si>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</si>
  <si>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</si>
  <si>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</si>
  <si>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</si>
  <si>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</si>
  <si>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</si>
  <si>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</si>
  <si>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</si>
  <si>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</si>
  <si>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</si>
  <si>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</si>
  <si>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</si>
  <si>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</si>
  <si>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</si>
  <si>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</si>
  <si>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</si>
  <si>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</si>
  <si>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</si>
  <si>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</si>
  <si>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</si>
  <si>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</si>
  <si>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</si>
  <si>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</si>
  <si>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</si>
  <si>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</si>
  <si>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</si>
  <si>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</si>
  <si>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</si>
  <si>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</si>
  <si>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</si>
  <si>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</si>
  <si>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</si>
  <si>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</si>
  <si>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</si>
  <si>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</si>
  <si>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</si>
  <si>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</si>
  <si>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</si>
  <si>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</si>
  <si>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</si>
  <si>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</si>
  <si>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</si>
  <si>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</si>
  <si>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</si>
  <si>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</si>
  <si>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</si>
  <si>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</si>
  <si>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</si>
  <si>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</si>
  <si>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</si>
  <si>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</si>
  <si>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</si>
  <si>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</si>
  <si>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</si>
  <si>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</si>
  <si>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</si>
  <si>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</si>
  <si>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</si>
  <si>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</si>
  <si>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</si>
  <si>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</si>
  <si>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</si>
  <si>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</si>
  <si>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</si>
  <si>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</si>
  <si>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</si>
  <si>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</si>
  <si>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</si>
  <si>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</si>
  <si>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</si>
  <si>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</si>
  <si>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</si>
  <si>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</si>
  <si>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</si>
  <si>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</si>
  <si>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</si>
  <si>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</si>
  <si>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</si>
  <si>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</si>
  <si>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</si>
  <si>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</si>
  <si>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</si>
  <si>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</si>
  <si>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</si>
  <si>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</si>
  <si>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</si>
  <si>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</si>
  <si>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</si>
  <si>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</si>
  <si>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</si>
  <si>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</si>
  <si>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</si>
  <si>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</si>
  <si>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</si>
  <si>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</si>
  <si>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</si>
  <si>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</si>
  <si>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</si>
  <si>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</si>
  <si>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</si>
  <si>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</si>
  <si>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</si>
  <si>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</si>
  <si>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</si>
  <si>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</si>
  <si>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</si>
  <si>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</si>
  <si>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</si>
  <si>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</si>
  <si>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</si>
  <si>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</si>
  <si>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</si>
  <si>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</si>
  <si>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</si>
  <si>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</si>
  <si>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</si>
  <si>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</si>
  <si>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</si>
  <si>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</si>
  <si>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</si>
  <si>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</si>
  <si>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</si>
  <si>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</si>
  <si>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</si>
  <si>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</si>
  <si>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</si>
  <si>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</si>
  <si>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</si>
  <si>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</si>
  <si>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</si>
  <si>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</si>
  <si>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</si>
  <si>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</si>
  <si>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</si>
  <si>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</si>
  <si>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</si>
  <si>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</si>
  <si>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</si>
  <si>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</si>
  <si>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</si>
  <si>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</si>
  <si>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</si>
  <si>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</si>
  <si>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</si>
  <si>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</si>
  <si>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</si>
  <si>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</si>
  <si>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</si>
  <si>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</si>
  <si>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</si>
  <si>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</si>
  <si>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</si>
  <si>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</si>
  <si>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</si>
  <si>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</si>
  <si>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</si>
  <si>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</si>
  <si>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</si>
  <si>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</si>
  <si>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</si>
  <si>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</si>
  <si>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</si>
  <si>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</si>
  <si>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</si>
  <si>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</si>
  <si>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</si>
  <si>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</si>
  <si>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</si>
  <si>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</si>
  <si>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</si>
  <si>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</si>
  <si>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</si>
  <si>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</si>
  <si>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</si>
  <si>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</si>
  <si>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</si>
  <si>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</si>
  <si>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</si>
  <si>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</si>
  <si>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</si>
  <si>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</si>
  <si>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</si>
  <si>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</si>
  <si>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</si>
  <si>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</si>
  <si>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</si>
  <si>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</si>
  <si>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</si>
  <si>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</si>
  <si>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</si>
  <si>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</si>
  <si>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</si>
  <si>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</si>
  <si>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</si>
  <si>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</si>
  <si>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</si>
  <si>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</si>
  <si>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</si>
  <si>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</si>
  <si>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</si>
  <si>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</si>
  <si>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</si>
  <si>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</si>
  <si>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</si>
  <si>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</si>
  <si>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</si>
  <si>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</si>
  <si>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</si>
  <si>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</si>
  <si>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</si>
  <si>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</si>
  <si>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</si>
  <si>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</si>
  <si>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</si>
  <si>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</si>
  <si>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</si>
  <si>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</si>
  <si>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</si>
  <si>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</si>
  <si>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</si>
  <si>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</si>
  <si>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</si>
  <si>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</si>
  <si>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</si>
  <si>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</si>
  <si>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</si>
  <si>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</si>
  <si>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</si>
  <si>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</si>
  <si>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</si>
  <si>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</si>
  <si>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</si>
  <si>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</si>
  <si>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</si>
  <si>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</si>
  <si>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</si>
  <si>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</si>
  <si>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</si>
  <si>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</si>
  <si>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</si>
  <si>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</si>
  <si>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</si>
  <si>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</si>
  <si>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</si>
  <si>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</si>
  <si>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</si>
  <si>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</si>
  <si>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</si>
  <si>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</si>
  <si>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</si>
  <si>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</si>
  <si>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</si>
  <si>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</si>
  <si>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</si>
  <si>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</si>
  <si>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</si>
  <si>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</si>
  <si>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</si>
  <si>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</si>
  <si>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</si>
  <si>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</si>
  <si>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</si>
  <si>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</si>
  <si>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</si>
  <si>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</si>
  <si>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</si>
  <si>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</si>
  <si>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</si>
  <si>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</si>
  <si>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</si>
  <si>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</si>
  <si>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</si>
  <si>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</si>
  <si>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</si>
  <si>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</si>
  <si>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</si>
  <si>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</si>
  <si>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</si>
  <si>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</si>
  <si>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</si>
  <si>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</si>
  <si>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</si>
  <si>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</si>
  <si>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</si>
  <si>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</si>
  <si>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</si>
  <si>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</si>
  <si>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</si>
  <si>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</si>
  <si>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</si>
  <si>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</si>
  <si>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</si>
  <si>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</si>
  <si>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</si>
  <si>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</si>
  <si>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</si>
  <si>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</si>
  <si>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</si>
  <si>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</si>
  <si>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</si>
  <si>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</si>
  <si>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</si>
  <si>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</si>
  <si>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</si>
  <si>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</si>
  <si>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</si>
  <si>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</si>
  <si>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</si>
  <si>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</si>
  <si>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</si>
  <si>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</si>
  <si>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</si>
  <si>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</si>
  <si>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</si>
  <si>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</si>
  <si>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</si>
  <si>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</si>
  <si>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</si>
  <si>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</si>
  <si>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</si>
  <si>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</si>
  <si>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</si>
  <si>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</si>
  <si>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</si>
  <si>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</si>
  <si>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</si>
  <si>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</si>
  <si>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</si>
  <si>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</si>
  <si>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</si>
  <si>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</si>
  <si>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</si>
  <si>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</si>
  <si>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</si>
  <si>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</si>
  <si>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</si>
  <si>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</si>
  <si>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</si>
  <si>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</si>
  <si>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</si>
  <si>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</si>
  <si>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</si>
  <si>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</si>
  <si>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</si>
  <si>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</si>
  <si>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</si>
  <si>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</si>
  <si>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</si>
  <si>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</si>
  <si>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</si>
  <si>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</si>
  <si>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</si>
  <si>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</si>
  <si>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</si>
  <si>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</si>
  <si>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</si>
  <si>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</si>
  <si>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</si>
  <si>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</si>
  <si>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</si>
  <si>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</si>
  <si>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</si>
  <si>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</si>
  <si>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</si>
  <si>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</si>
  <si>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</si>
  <si>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</si>
  <si>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</si>
  <si>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</si>
  <si>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</si>
  <si>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</si>
  <si>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</si>
  <si>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</si>
  <si>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</si>
  <si>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</si>
  <si>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</si>
  <si>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</si>
  <si>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</si>
  <si>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</si>
  <si>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</si>
  <si>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</si>
  <si>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</si>
  <si>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</si>
  <si>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</si>
  <si>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</si>
  <si>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</si>
  <si>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</si>
  <si>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</si>
  <si>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</si>
  <si>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</si>
  <si>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</si>
  <si>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</si>
  <si>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</si>
  <si>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</si>
  <si>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</si>
  <si>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</si>
  <si>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</si>
  <si>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</si>
  <si>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</si>
  <si>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</si>
  <si>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</si>
  <si>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</si>
  <si>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</si>
  <si>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</si>
  <si>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</si>
  <si>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</si>
  <si>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</si>
  <si>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</si>
  <si>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</si>
  <si>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</si>
  <si>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</si>
  <si>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</si>
  <si>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</si>
  <si>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</si>
  <si>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</si>
  <si>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</si>
  <si>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</si>
  <si>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</si>
  <si>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</si>
  <si>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</si>
  <si>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</si>
  <si>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</si>
  <si>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</si>
  <si>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</si>
  <si>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</si>
  <si>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</si>
  <si>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</si>
  <si>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</si>
  <si>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</si>
  <si>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</si>
  <si>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</si>
  <si>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</si>
  <si>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</si>
  <si>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</si>
  <si>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</si>
  <si>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</si>
  <si>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</si>
  <si>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</si>
  <si>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</si>
  <si>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</si>
  <si>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</si>
  <si>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</si>
  <si>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</si>
  <si>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</si>
  <si>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</si>
  <si>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</si>
  <si>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</si>
  <si>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</si>
  <si>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</si>
  <si>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</si>
  <si>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</si>
  <si>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</si>
  <si>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</si>
  <si>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</si>
  <si>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</si>
  <si>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</si>
  <si>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</si>
  <si>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</si>
  <si>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</si>
  <si>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</si>
  <si>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</si>
  <si>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</si>
  <si>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</si>
  <si>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</si>
  <si>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</si>
  <si>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</si>
  <si>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</si>
  <si>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</si>
  <si>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</si>
  <si>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</si>
  <si>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</si>
  <si>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</si>
  <si>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</si>
  <si>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</si>
  <si>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</si>
  <si>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</si>
  <si>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</si>
  <si>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</si>
  <si>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</si>
  <si>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</si>
  <si>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</si>
  <si>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</si>
  <si>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</si>
  <si>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</si>
  <si>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</si>
  <si>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</si>
  <si>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</si>
  <si>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</si>
  <si>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</si>
  <si>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</si>
  <si>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</si>
  <si>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</si>
  <si>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</si>
  <si>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</si>
  <si>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</si>
  <si>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</si>
  <si>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</si>
  <si>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</si>
  <si>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</si>
  <si>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</si>
  <si>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</si>
  <si>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</si>
  <si>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</si>
  <si>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</si>
  <si>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</si>
  <si>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</si>
  <si>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</si>
  <si>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</si>
  <si>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</si>
  <si>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</si>
  <si>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</si>
  <si>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</si>
  <si>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</si>
  <si>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</si>
  <si>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</si>
  <si>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</si>
  <si>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</si>
  <si>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</si>
  <si>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</si>
  <si>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</si>
  <si>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</si>
  <si>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</si>
  <si>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</si>
  <si>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</si>
  <si>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</si>
  <si>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</si>
  <si>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</si>
  <si>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</si>
  <si>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</si>
  <si>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</si>
  <si>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</si>
  <si>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</si>
  <si>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</si>
  <si>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</si>
  <si>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</si>
  <si>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</si>
  <si>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</si>
  <si>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</si>
  <si>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</si>
  <si>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</si>
  <si>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</si>
  <si>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</si>
  <si>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</si>
  <si>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</si>
  <si>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</si>
  <si>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</si>
  <si>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</si>
  <si>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</si>
  <si>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</si>
  <si>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</si>
  <si>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</si>
  <si>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</si>
  <si>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</si>
  <si>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</si>
  <si>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</si>
  <si>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</si>
  <si>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</si>
  <si>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</si>
  <si>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</si>
  <si>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</si>
  <si>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</si>
  <si>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</si>
  <si>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</si>
  <si>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</si>
  <si>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</si>
  <si>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</si>
  <si>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</si>
  <si>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</si>
  <si>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</si>
  <si>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</si>
  <si>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</si>
  <si>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</si>
  <si>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</si>
  <si>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</si>
  <si>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</si>
  <si>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</si>
  <si>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</si>
  <si>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</si>
  <si>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</si>
  <si>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</si>
  <si>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</si>
  <si>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</si>
  <si>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</si>
  <si>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</si>
  <si>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</si>
  <si>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</si>
  <si>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</si>
  <si>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</si>
  <si>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</si>
  <si>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</si>
  <si>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</si>
  <si>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</si>
  <si>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</si>
  <si>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</si>
  <si>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</si>
  <si>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</si>
  <si>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</si>
  <si>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</si>
  <si>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</si>
  <si>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</si>
  <si>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</si>
  <si>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</si>
  <si>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</si>
  <si>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</si>
  <si>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</si>
  <si>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</si>
  <si>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</si>
  <si>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</si>
  <si>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</si>
  <si>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</si>
  <si>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</si>
  <si>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</si>
  <si>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</si>
  <si>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</si>
  <si>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</si>
  <si>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</si>
  <si>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</si>
  <si>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</si>
  <si>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</si>
  <si>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</si>
  <si>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</si>
  <si>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</si>
  <si>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</si>
  <si>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</si>
  <si>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</si>
  <si>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</si>
  <si>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</si>
  <si>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</si>
  <si>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</si>
  <si>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</si>
  <si>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</si>
  <si>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</si>
  <si>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</si>
  <si>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</si>
  <si>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</si>
  <si>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</si>
  <si>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</si>
  <si>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</si>
  <si>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</si>
  <si>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</si>
  <si>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</si>
  <si>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</si>
  <si>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</si>
  <si>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</si>
  <si>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</si>
  <si>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</si>
  <si>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</si>
  <si>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</si>
  <si>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</si>
  <si>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</si>
  <si>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</si>
  <si>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</si>
  <si>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</si>
  <si>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</si>
  <si>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</si>
  <si>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</si>
  <si>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</si>
  <si>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</si>
  <si>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</si>
  <si>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</si>
  <si>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</si>
  <si>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</si>
  <si>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</si>
  <si>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</si>
  <si>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</si>
  <si>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</si>
  <si>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</si>
  <si>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</si>
  <si>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</si>
  <si>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</si>
  <si>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</si>
  <si>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</si>
  <si>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</si>
  <si>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</si>
  <si>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</si>
  <si>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</si>
  <si>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</si>
  <si>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</si>
  <si>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</si>
  <si>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</si>
  <si>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</si>
  <si>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</si>
  <si>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</si>
  <si>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</si>
  <si>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</si>
  <si>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</si>
  <si>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</si>
  <si>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</si>
  <si>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</si>
  <si>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</si>
  <si>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</si>
  <si>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</si>
  <si>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</si>
  <si>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</si>
  <si>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</si>
  <si>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</si>
  <si>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</si>
  <si>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</si>
  <si>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</si>
  <si>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</si>
  <si>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</si>
  <si>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</si>
  <si>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</si>
  <si>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</si>
  <si>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</si>
  <si>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</si>
  <si>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</si>
  <si>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</si>
  <si>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</si>
  <si>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</si>
  <si>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</si>
  <si>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</si>
  <si>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</si>
  <si>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</si>
  <si>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</si>
  <si>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</si>
  <si>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</si>
  <si>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</si>
  <si>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</si>
  <si>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</si>
  <si>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</si>
  <si>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</si>
  <si>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</si>
  <si>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</si>
  <si>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</si>
  <si>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</si>
  <si>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</si>
  <si>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</si>
  <si>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</si>
  <si>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</si>
  <si>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</si>
  <si>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</si>
  <si>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</si>
  <si>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</si>
  <si>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</si>
  <si>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</si>
  <si>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</si>
  <si>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</si>
  <si>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</si>
  <si>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</si>
  <si>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</si>
  <si>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</si>
  <si>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</si>
  <si>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</si>
  <si>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</si>
  <si>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</si>
  <si>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</si>
  <si>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</si>
  <si>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</si>
  <si>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</si>
  <si>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</si>
  <si>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</si>
  <si>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</si>
  <si>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</si>
  <si>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</si>
  <si>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</si>
  <si>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</si>
  <si>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</si>
  <si>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</si>
  <si>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</si>
  <si>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</si>
  <si>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</si>
  <si>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</si>
  <si>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</si>
  <si>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</si>
  <si>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</si>
  <si>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</si>
  <si>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</si>
  <si>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</si>
  <si>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</si>
  <si>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</si>
  <si>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</si>
  <si>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</si>
  <si>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</si>
  <si>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</si>
  <si>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</si>
  <si>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</si>
  <si>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</si>
  <si>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</si>
  <si>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</si>
  <si>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</si>
  <si>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</si>
  <si>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</si>
  <si>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</si>
  <si>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</si>
  <si>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</si>
  <si>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</si>
  <si>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</si>
  <si>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</si>
  <si>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</si>
  <si>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</si>
  <si>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</si>
  <si>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</si>
  <si>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</si>
  <si>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</si>
  <si>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</si>
  <si>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</si>
  <si>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</si>
  <si>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</si>
  <si>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</si>
  <si>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</si>
  <si>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</si>
  <si>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</si>
  <si>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</si>
  <si>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</si>
  <si>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</si>
  <si>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</si>
  <si>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</si>
  <si>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</si>
  <si>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</si>
  <si>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</si>
  <si>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</si>
  <si>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</si>
  <si>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</si>
  <si>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</si>
  <si>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</si>
  <si>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</si>
  <si>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</si>
  <si>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</si>
  <si>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</si>
  <si>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</si>
  <si>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</si>
  <si>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</si>
  <si>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</si>
  <si>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</si>
  <si>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</si>
  <si>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</si>
  <si>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</si>
  <si>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</si>
  <si>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</si>
  <si>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</si>
  <si>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</si>
  <si>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</si>
  <si>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</si>
  <si>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</si>
  <si>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</si>
  <si>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</si>
  <si>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</si>
  <si>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</si>
  <si>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</si>
  <si>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</si>
  <si>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</si>
  <si>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</si>
  <si>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</si>
  <si>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</si>
  <si>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</si>
  <si>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</si>
  <si>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</si>
  <si>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</si>
  <si>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</si>
  <si>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</si>
  <si>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</si>
  <si>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</si>
  <si>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</si>
  <si>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</si>
  <si>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</si>
  <si>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</si>
  <si>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</si>
  <si>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</si>
  <si>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</si>
  <si>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</si>
  <si>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</si>
  <si>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</si>
  <si>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</si>
  <si>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</si>
  <si>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</si>
  <si>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</si>
  <si>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</si>
  <si>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</si>
  <si>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</si>
  <si>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</si>
  <si>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</si>
  <si>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</si>
  <si>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</si>
  <si>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</si>
  <si>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</si>
  <si>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</si>
  <si>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</si>
  <si>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</si>
  <si>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</si>
  <si>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</si>
  <si>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</si>
  <si>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</si>
  <si>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</si>
  <si>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</si>
  <si>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</si>
  <si>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</si>
  <si>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</si>
  <si>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</si>
  <si>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</si>
  <si>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</si>
  <si>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</si>
  <si>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</si>
  <si>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</si>
  <si>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</si>
  <si>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</si>
  <si>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</si>
  <si>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</si>
  <si>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</si>
  <si>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</si>
  <si>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</si>
  <si>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</si>
  <si>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</si>
  <si>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</si>
  <si>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</si>
  <si>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</si>
  <si>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</si>
  <si>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</si>
  <si>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</si>
  <si>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</si>
  <si>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</si>
  <si>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</si>
  <si>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</si>
  <si>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</si>
  <si>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</si>
  <si>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</si>
  <si>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</si>
  <si>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</si>
  <si>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</si>
  <si>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</si>
  <si>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</si>
  <si>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</si>
  <si>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</si>
  <si>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</si>
  <si>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</si>
  <si>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</si>
  <si>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</si>
  <si>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</si>
  <si>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</si>
  <si>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</si>
  <si>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</si>
  <si>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</si>
  <si>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</si>
  <si>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</si>
  <si>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</si>
  <si>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</si>
  <si>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</si>
  <si>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</si>
  <si>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</si>
  <si>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</si>
  <si>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</si>
  <si>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</si>
  <si>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</si>
  <si>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</si>
  <si>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</si>
  <si>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</si>
  <si>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</si>
  <si>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</si>
  <si>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</si>
  <si>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</si>
  <si>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</si>
  <si>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</si>
  <si>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</si>
  <si>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</si>
  <si>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</si>
  <si>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</si>
  <si>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</si>
  <si>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</si>
  <si>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</si>
  <si>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</si>
  <si>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</si>
  <si>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</si>
  <si>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</si>
  <si>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</si>
  <si>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</si>
  <si>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</si>
  <si>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</si>
  <si>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</si>
  <si>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</si>
  <si>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</si>
  <si>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</si>
  <si>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</si>
  <si>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</si>
  <si>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</si>
  <si>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</si>
  <si>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</si>
  <si>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</si>
  <si>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</si>
  <si>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</si>
  <si>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</si>
  <si>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</si>
  <si>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</si>
  <si>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</si>
  <si>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</si>
  <si>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</si>
  <si>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</si>
  <si>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</si>
  <si>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</si>
  <si>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</si>
  <si>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</si>
  <si>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</si>
  <si>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</si>
  <si>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</si>
  <si>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</si>
  <si>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</si>
  <si>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</si>
  <si>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</si>
  <si>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</si>
  <si>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</si>
  <si>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</si>
  <si>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</si>
  <si>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</si>
  <si>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</si>
  <si>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</si>
  <si>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</si>
  <si>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</si>
  <si>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</si>
  <si>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</si>
  <si>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</si>
  <si>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</si>
  <si>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</si>
  <si>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</si>
  <si>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</si>
  <si>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</si>
  <si>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</si>
  <si>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</si>
  <si>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</si>
  <si>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</si>
  <si>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</si>
  <si>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</si>
  <si>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</si>
  <si>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</si>
  <si>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</si>
  <si>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</si>
  <si>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</si>
  <si>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</si>
  <si>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</si>
  <si>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</si>
  <si>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</si>
  <si>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</si>
  <si>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</si>
  <si>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</si>
  <si>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</si>
  <si>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</si>
  <si>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</si>
  <si>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</si>
  <si>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</si>
  <si>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</si>
  <si>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</si>
  <si>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</si>
  <si>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</si>
  <si>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</si>
  <si>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</si>
  <si>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</si>
  <si>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</si>
  <si>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</si>
  <si>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</si>
  <si>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</si>
  <si>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</si>
  <si>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</si>
  <si>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</si>
  <si>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</si>
  <si>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</si>
  <si>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</si>
  <si>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</si>
  <si>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</si>
  <si>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</si>
  <si>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</si>
  <si>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</si>
  <si>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</si>
  <si>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</si>
  <si>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</si>
  <si>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</si>
  <si>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</si>
  <si>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</si>
  <si>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</si>
  <si>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</si>
  <si>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</si>
  <si>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</si>
  <si>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</si>
  <si>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</si>
  <si>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</si>
  <si>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</si>
  <si>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</si>
  <si>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</si>
  <si>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</si>
  <si>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</si>
  <si>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</si>
  <si>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</si>
  <si>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</si>
  <si>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</si>
  <si>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</si>
  <si>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</si>
  <si>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</si>
  <si>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</si>
  <si>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</si>
  <si>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</si>
  <si>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</si>
  <si>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</si>
  <si>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</si>
  <si>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</si>
  <si>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</si>
  <si>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</si>
  <si>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</si>
  <si>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</si>
  <si>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</si>
  <si>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</si>
  <si>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</si>
  <si>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</si>
  <si>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</si>
  <si>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</si>
  <si>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</si>
  <si>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</si>
  <si>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</si>
  <si>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</si>
  <si>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</si>
  <si>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</si>
  <si>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</si>
  <si>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</si>
  <si>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</si>
  <si>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</si>
  <si>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</si>
  <si>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</si>
  <si>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</si>
  <si>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</si>
  <si>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</si>
  <si>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</si>
  <si>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</si>
  <si>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</si>
  <si>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</si>
  <si>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</si>
  <si>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</si>
  <si>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</si>
  <si>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</si>
  <si>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</si>
  <si>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</si>
  <si>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</si>
  <si>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</si>
  <si>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</si>
  <si>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</si>
  <si>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</si>
  <si>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</si>
  <si>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</si>
  <si>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</si>
  <si>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</si>
  <si>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</si>
  <si>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</si>
  <si>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</si>
  <si>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</si>
  <si>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</si>
  <si>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</si>
  <si>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</si>
  <si>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</si>
  <si>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</si>
  <si>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</si>
  <si>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</si>
  <si>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</si>
  <si>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</si>
  <si>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</si>
  <si>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</si>
  <si>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</si>
  <si>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</si>
  <si>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</si>
  <si>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</si>
  <si>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</si>
  <si>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</si>
  <si>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</si>
  <si>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</si>
  <si>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</si>
  <si>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</si>
  <si>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</si>
  <si>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</si>
  <si>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</si>
  <si>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</si>
  <si>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</si>
  <si>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</si>
  <si>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</si>
  <si>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</si>
  <si>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</si>
  <si>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</si>
  <si>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</si>
  <si>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</si>
  <si>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</si>
  <si>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</si>
  <si>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</si>
  <si>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</si>
  <si>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</si>
  <si>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</si>
  <si>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</si>
  <si>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</si>
  <si>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</si>
  <si>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</si>
  <si>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</si>
  <si>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</si>
  <si>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</si>
  <si>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</si>
  <si>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</si>
  <si>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</si>
  <si>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</si>
  <si>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</si>
  <si>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</si>
  <si>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</si>
  <si>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</si>
  <si>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</si>
  <si>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</si>
  <si>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</si>
  <si>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</si>
  <si>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</si>
  <si>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</si>
  <si>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</si>
  <si>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</si>
  <si>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</si>
  <si>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</si>
  <si>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</si>
  <si>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</si>
  <si>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</si>
  <si>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</si>
  <si>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</si>
  <si>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</si>
  <si>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</si>
  <si>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</si>
  <si>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</si>
  <si>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</si>
  <si>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</si>
  <si>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</si>
  <si>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</si>
  <si>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</si>
  <si>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</si>
  <si>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</si>
  <si>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</si>
  <si>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</si>
  <si>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</si>
  <si>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</si>
  <si>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</si>
  <si>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</si>
  <si>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</si>
  <si>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</si>
  <si>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</si>
  <si>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</si>
  <si>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</si>
  <si>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</si>
  <si>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</si>
  <si>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</si>
  <si>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</si>
  <si>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</si>
  <si>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</si>
  <si>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</si>
  <si>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</si>
  <si>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</si>
  <si>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</si>
  <si>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</si>
  <si>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</si>
  <si>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</si>
  <si>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</si>
  <si>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</si>
  <si>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</si>
  <si>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</si>
  <si>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</si>
  <si>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</si>
  <si>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</si>
  <si>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</si>
  <si>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</si>
  <si>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</si>
  <si>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</si>
  <si>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</si>
  <si>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</si>
  <si>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</si>
  <si>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</si>
  <si>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</si>
  <si>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</si>
  <si>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</si>
  <si>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</si>
  <si>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</si>
  <si>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</si>
  <si>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</si>
  <si>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</si>
  <si>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</si>
  <si>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</si>
  <si>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</si>
  <si>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</si>
  <si>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</si>
  <si>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</si>
  <si>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</si>
  <si>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</si>
  <si>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</si>
  <si>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</si>
  <si>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</si>
  <si>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</si>
  <si>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</si>
  <si>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</si>
  <si>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</si>
  <si>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</si>
  <si>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</si>
  <si>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</si>
  <si>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</si>
  <si>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</si>
  <si>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</si>
  <si>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</si>
  <si>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</si>
  <si>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</si>
  <si>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</si>
  <si>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</si>
  <si>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</si>
  <si>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</si>
  <si>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</si>
  <si>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</si>
  <si>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</si>
  <si>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</si>
  <si>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</si>
  <si>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</si>
  <si>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</si>
  <si>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</si>
  <si>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</si>
  <si>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</si>
  <si>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</si>
  <si>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</si>
  <si>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</si>
  <si>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</si>
  <si>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</si>
  <si>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</si>
  <si>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</si>
  <si>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</si>
  <si>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</si>
  <si>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</si>
  <si>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</si>
  <si>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</si>
  <si>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</si>
  <si>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</si>
  <si>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</si>
  <si>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</si>
  <si>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</si>
  <si>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</si>
  <si>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</si>
  <si>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</si>
  <si>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</si>
  <si>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</si>
  <si>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</si>
  <si>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</si>
  <si>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</si>
  <si>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</si>
  <si>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</si>
  <si>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</si>
  <si>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</si>
  <si>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</si>
  <si>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</si>
  <si>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</si>
  <si>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</si>
  <si>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</si>
  <si>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</si>
  <si>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</si>
  <si>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</si>
  <si>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</si>
  <si>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</si>
  <si>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</si>
  <si>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</si>
  <si>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</si>
  <si>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</si>
  <si>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</si>
  <si>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</si>
  <si>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</si>
  <si>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</si>
  <si>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</si>
  <si>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</si>
  <si>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</si>
  <si>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</si>
  <si>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</si>
  <si>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</si>
  <si>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</si>
  <si>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</si>
  <si>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</si>
  <si>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</si>
  <si>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</si>
  <si>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</si>
  <si>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</si>
  <si>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</si>
  <si>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</si>
  <si>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</si>
  <si>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</si>
  <si>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</si>
  <si>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</si>
  <si>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</si>
  <si>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</si>
  <si>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</si>
  <si>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</si>
  <si>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</si>
  <si>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</si>
  <si>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</si>
  <si>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</si>
  <si>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</si>
  <si>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</si>
  <si>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</si>
  <si>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</si>
  <si>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</si>
  <si>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</si>
  <si>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</si>
  <si>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</si>
  <si>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</si>
  <si>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</si>
  <si>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</si>
  <si>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</si>
  <si>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</si>
  <si>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</si>
  <si>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</si>
  <si>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</si>
  <si>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</si>
  <si>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</si>
  <si>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</si>
  <si>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</si>
  <si>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</si>
  <si>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</si>
  <si>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</si>
  <si>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</si>
  <si>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</si>
  <si>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</si>
  <si>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</si>
  <si>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</si>
  <si>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</si>
  <si>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</si>
  <si>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</si>
  <si>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</si>
  <si>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</si>
  <si>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</si>
  <si>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</si>
  <si>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</si>
  <si>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</si>
  <si>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</si>
  <si>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</si>
  <si>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</si>
  <si>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</si>
  <si>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</si>
  <si>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</si>
  <si>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</si>
  <si>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</si>
  <si>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</si>
  <si>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</si>
  <si>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</si>
  <si>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</si>
  <si>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</si>
  <si>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</si>
  <si>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</si>
  <si>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</si>
  <si>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</si>
  <si>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</si>
  <si>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</si>
  <si>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</si>
  <si>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</si>
  <si>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</si>
  <si>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</si>
  <si>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</si>
  <si>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</si>
  <si>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</si>
  <si>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</si>
  <si>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</si>
  <si>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</si>
  <si>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</si>
  <si>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</si>
  <si>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</si>
  <si>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</si>
  <si>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</si>
  <si>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</si>
  <si>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</si>
  <si>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</si>
  <si>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</si>
  <si>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</si>
  <si>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</si>
  <si>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</si>
  <si>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</si>
  <si>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</si>
  <si>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</si>
  <si>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</si>
  <si>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</si>
  <si>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</si>
  <si>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</si>
  <si>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</si>
  <si>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</si>
  <si>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</si>
  <si>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</si>
  <si>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</si>
  <si>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</si>
  <si>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</si>
  <si>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</si>
  <si>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</si>
  <si>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</si>
  <si>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</si>
  <si>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</si>
  <si>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</si>
  <si>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</si>
  <si>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</si>
  <si>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</si>
  <si>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</si>
  <si>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</si>
  <si>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</si>
  <si>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</si>
  <si>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</si>
  <si>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</si>
  <si>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</si>
  <si>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</si>
  <si>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</si>
  <si>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</si>
  <si>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</si>
  <si>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</si>
  <si>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</si>
  <si>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</si>
  <si>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</si>
  <si>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</si>
  <si>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</si>
  <si>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</si>
  <si>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</si>
  <si>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</si>
  <si>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</si>
  <si>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</si>
  <si>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</si>
  <si>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</si>
  <si>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</si>
  <si>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</si>
  <si>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</si>
  <si>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</si>
  <si>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</si>
  <si>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</si>
  <si>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</si>
  <si>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</si>
  <si>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</si>
  <si>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</si>
  <si>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</si>
  <si>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</si>
  <si>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</si>
  <si>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</si>
  <si>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</si>
  <si>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</si>
  <si>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</si>
  <si>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</si>
  <si>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</si>
  <si>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</si>
  <si>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</si>
  <si>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</si>
  <si>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</si>
  <si>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</si>
  <si>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</si>
  <si>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</si>
  <si>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</si>
  <si>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</si>
  <si>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</si>
  <si>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</si>
  <si>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</si>
  <si>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</si>
  <si>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</si>
  <si>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</si>
  <si>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</si>
  <si>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</si>
  <si>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</si>
  <si>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</si>
  <si>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</si>
  <si>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</si>
  <si>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</si>
  <si>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</si>
  <si>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</si>
  <si>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</si>
  <si>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</si>
  <si>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</si>
  <si>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</si>
  <si>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</si>
  <si>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</si>
  <si>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</si>
  <si>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</si>
  <si>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</si>
  <si>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</si>
  <si>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</si>
  <si>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</si>
  <si>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</si>
  <si>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</si>
  <si>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</si>
  <si>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</si>
  <si>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</si>
  <si>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</si>
  <si>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</si>
  <si>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</si>
  <si>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</si>
  <si>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</si>
  <si>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</si>
  <si>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</si>
  <si>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</si>
  <si>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</si>
  <si>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</si>
  <si>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</si>
  <si>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</si>
  <si>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</si>
  <si>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</si>
  <si>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</si>
  <si>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</si>
  <si>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</si>
  <si>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</si>
  <si>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</si>
  <si>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</si>
  <si>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</si>
  <si>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</si>
  <si>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</si>
  <si>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</si>
  <si>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</si>
  <si>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</si>
  <si>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</si>
  <si>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</si>
  <si>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</si>
  <si>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</si>
  <si>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</si>
  <si>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</si>
  <si>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</si>
  <si>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</si>
  <si>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</si>
  <si>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</si>
  <si>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</si>
  <si>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</si>
  <si>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</si>
  <si>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</si>
  <si>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</si>
  <si>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</si>
  <si>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</si>
  <si>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</si>
  <si>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</si>
  <si>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</si>
  <si>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</si>
  <si>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</si>
  <si>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</si>
  <si>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</si>
  <si>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</si>
  <si>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</si>
  <si>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</si>
  <si>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</si>
  <si>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</si>
  <si>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</si>
  <si>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</si>
  <si>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</si>
  <si>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</si>
  <si>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</si>
  <si>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</si>
  <si>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</si>
  <si>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</si>
  <si>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</si>
  <si>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</si>
  <si>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</si>
  <si>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</si>
  <si>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</si>
  <si>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</si>
  <si>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</si>
  <si>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</si>
  <si>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</si>
  <si>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</si>
  <si>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</si>
  <si>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</si>
  <si>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</si>
  <si>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</si>
  <si>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</si>
  <si>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</si>
  <si>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</si>
  <si>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</si>
  <si>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</si>
  <si>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</si>
  <si>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</si>
  <si>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</si>
  <si>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</si>
  <si>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</si>
  <si>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</si>
  <si>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</si>
  <si>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</si>
  <si>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</si>
  <si>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</si>
  <si>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</si>
  <si>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</si>
  <si>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</si>
  <si>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</si>
  <si>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</si>
  <si>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</si>
  <si>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</si>
  <si>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</si>
  <si>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</si>
  <si>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</si>
  <si>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</si>
  <si>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</si>
  <si>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</si>
  <si>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</si>
  <si>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</si>
  <si>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</si>
  <si>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</si>
  <si>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</si>
  <si>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</si>
  <si>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</si>
  <si>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</si>
  <si>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</si>
  <si>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</si>
  <si>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</si>
  <si>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</si>
  <si>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</si>
  <si>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</si>
  <si>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</si>
  <si>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</si>
  <si>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</si>
  <si>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</si>
  <si>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</si>
  <si>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</si>
  <si>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</si>
  <si>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</si>
  <si>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</si>
  <si>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</si>
  <si>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</si>
  <si>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</si>
  <si>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</si>
  <si>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</si>
  <si>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</si>
  <si>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</si>
  <si>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</si>
  <si>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</si>
  <si>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</si>
  <si>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</si>
  <si>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</si>
  <si>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</si>
  <si>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</si>
  <si>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</si>
  <si>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</si>
  <si>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</si>
  <si>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</si>
  <si>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</si>
  <si>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</si>
  <si>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</si>
  <si>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</si>
  <si>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</si>
  <si>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</si>
  <si>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</si>
  <si>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</si>
  <si>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</si>
  <si>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</si>
  <si>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</si>
  <si>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</si>
  <si>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</si>
  <si>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</si>
  <si>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</si>
  <si>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</si>
  <si>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</si>
  <si>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</si>
  <si>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</si>
  <si>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</si>
  <si>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</si>
  <si>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</si>
  <si>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</si>
  <si>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</si>
  <si>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</si>
  <si>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</si>
  <si>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</si>
  <si>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</si>
  <si>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</si>
  <si>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</si>
  <si>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</si>
  <si>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</si>
  <si>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</si>
  <si>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</si>
  <si>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</si>
  <si>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</si>
  <si>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</si>
  <si>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</si>
  <si>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</si>
  <si>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</si>
  <si>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</si>
  <si>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</si>
  <si>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</si>
  <si>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</si>
  <si>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</si>
  <si>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</si>
  <si>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</si>
  <si>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</si>
  <si>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</si>
  <si>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</si>
  <si>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</si>
  <si>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</si>
  <si>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</si>
  <si>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</si>
  <si>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</si>
  <si>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</si>
  <si>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</si>
  <si>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</si>
  <si>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</si>
  <si>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</si>
  <si>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</si>
  <si>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</si>
  <si>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</si>
  <si>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</si>
  <si>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</si>
  <si>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</si>
  <si>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</si>
  <si>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</si>
  <si>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</si>
  <si>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</si>
  <si>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</si>
  <si>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</si>
  <si>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</si>
  <si>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</si>
  <si>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</si>
  <si>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</si>
  <si>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</si>
  <si>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</si>
  <si>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</si>
  <si>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</si>
  <si>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</si>
  <si>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</si>
  <si>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</si>
  <si>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</si>
  <si>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</si>
  <si>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</si>
  <si>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</si>
  <si>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</si>
  <si>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</si>
  <si>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</si>
  <si>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</si>
  <si>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</si>
  <si>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</si>
  <si>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</si>
  <si>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</si>
  <si>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</si>
  <si>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</si>
  <si>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</si>
  <si>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</si>
  <si>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</si>
  <si>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</si>
  <si>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</si>
  <si>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</si>
  <si>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</si>
  <si>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</si>
  <si>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</si>
  <si>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</si>
  <si>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</si>
  <si>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</si>
  <si>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</si>
  <si>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</si>
  <si>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</si>
  <si>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</si>
  <si>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</si>
  <si>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</si>
  <si>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</si>
  <si>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</si>
  <si>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</si>
  <si>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</si>
  <si>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</si>
  <si>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</si>
  <si>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</si>
  <si>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</si>
  <si>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</si>
  <si>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</si>
  <si>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</si>
  <si>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</si>
  <si>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</si>
  <si>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</si>
  <si>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</si>
  <si>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</si>
  <si>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</si>
  <si>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</si>
  <si>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</si>
  <si>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</si>
  <si>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</si>
  <si>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</si>
  <si>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</si>
  <si>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</si>
  <si>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</si>
  <si>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</si>
  <si>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</si>
  <si>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</si>
  <si>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</si>
  <si>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</si>
  <si>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</si>
  <si>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</si>
  <si>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</si>
  <si>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</si>
  <si>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</si>
  <si>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</si>
  <si>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</si>
  <si>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</si>
  <si>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</si>
  <si>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</si>
  <si>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</si>
  <si>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</si>
  <si>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</si>
  <si>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</si>
  <si>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</si>
  <si>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</si>
  <si>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</si>
  <si>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</si>
  <si>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</si>
  <si>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</si>
  <si>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</si>
  <si>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</si>
  <si>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</si>
  <si>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</si>
  <si>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</si>
  <si>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</si>
  <si>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</si>
  <si>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</si>
  <si>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</si>
  <si>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</si>
  <si>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</si>
  <si>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</si>
  <si>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</si>
  <si>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</si>
  <si>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</si>
  <si>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</si>
  <si>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</si>
  <si>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</si>
  <si>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</si>
  <si>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</si>
  <si>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</si>
  <si>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</si>
  <si>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</si>
  <si>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</si>
  <si>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</si>
  <si>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</si>
  <si>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</si>
  <si>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</si>
  <si>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</si>
  <si>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</si>
  <si>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</si>
  <si>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</si>
  <si>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</si>
  <si>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</si>
  <si>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</si>
  <si>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</si>
  <si>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</si>
  <si>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</si>
  <si>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</si>
  <si>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</si>
  <si>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</si>
  <si>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</si>
  <si>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</si>
  <si>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</si>
  <si>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</si>
  <si>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</si>
  <si>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</si>
  <si>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</si>
  <si>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</si>
  <si>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</si>
  <si>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</si>
  <si>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</si>
  <si>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</si>
  <si>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</si>
  <si>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</si>
  <si>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</si>
  <si>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</si>
  <si>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</si>
  <si>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</si>
  <si>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</si>
  <si>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</si>
  <si>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</si>
  <si>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</si>
  <si>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</si>
  <si>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</si>
  <si>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</si>
  <si>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</si>
  <si>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</si>
  <si>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</si>
  <si>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</si>
  <si>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</si>
  <si>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</si>
  <si>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</si>
  <si>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</si>
  <si>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</si>
  <si>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</si>
  <si>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</si>
  <si>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</si>
  <si>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</si>
  <si>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</si>
  <si>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</si>
  <si>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</si>
  <si>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</si>
  <si>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</si>
  <si>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</si>
  <si>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</si>
  <si>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</si>
  <si>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</si>
  <si>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</si>
  <si>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</si>
  <si>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</si>
  <si>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</si>
  <si>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</si>
  <si>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</si>
  <si>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</si>
  <si>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</si>
  <si>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</si>
  <si>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</si>
  <si>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</si>
  <si>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</si>
  <si>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</si>
  <si>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</si>
  <si>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</si>
  <si>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</si>
  <si>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</si>
  <si>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</si>
  <si>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</si>
  <si>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</si>
  <si>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</si>
  <si>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</si>
  <si>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</si>
  <si>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</si>
  <si>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</si>
  <si>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</si>
  <si>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</si>
  <si>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</si>
  <si>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</si>
  <si>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</si>
  <si>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</si>
  <si>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</si>
  <si>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</si>
  <si>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</si>
  <si>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</si>
  <si>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</si>
  <si>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</si>
  <si>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</si>
  <si>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</si>
  <si>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</si>
  <si>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</si>
  <si>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</si>
  <si>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</si>
  <si>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</si>
  <si>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</si>
  <si>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</si>
  <si>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</si>
  <si>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</si>
  <si>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</si>
  <si>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</si>
  <si>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</si>
  <si>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</si>
  <si>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</si>
  <si>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</si>
  <si>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</si>
  <si>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</si>
  <si>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</si>
  <si>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</si>
  <si>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</si>
  <si>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</si>
  <si>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</si>
  <si>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</si>
  <si>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</si>
  <si>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</si>
  <si>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</si>
  <si>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</si>
  <si>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</si>
  <si>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</si>
  <si>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</si>
  <si>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</si>
  <si>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</si>
  <si>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</si>
  <si>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</si>
  <si>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</si>
  <si>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</si>
  <si>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</si>
  <si>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</si>
  <si>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</si>
  <si>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</si>
  <si>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</si>
  <si>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</si>
  <si>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</si>
  <si>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</si>
  <si>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</si>
  <si>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</si>
  <si>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</si>
  <si>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</si>
  <si>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</si>
  <si>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</si>
  <si>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</si>
  <si>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</si>
  <si>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</si>
  <si>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</si>
  <si>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</si>
  <si>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</si>
  <si>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</si>
  <si>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</si>
  <si>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</si>
  <si>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</si>
  <si>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</si>
  <si>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</si>
  <si>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</si>
  <si>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</si>
  <si>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</si>
  <si>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</si>
  <si>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</si>
  <si>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</si>
  <si>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</si>
  <si>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</si>
  <si>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</si>
  <si>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</si>
  <si>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</si>
  <si>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</si>
  <si>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</si>
  <si>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</si>
  <si>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</si>
  <si>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</si>
  <si>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</si>
  <si>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</si>
  <si>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</si>
  <si>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</si>
  <si>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</si>
  <si>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</si>
  <si>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</si>
  <si>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</si>
  <si>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</si>
  <si>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</si>
  <si>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</si>
  <si>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</si>
  <si>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</si>
  <si>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</si>
  <si>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</si>
  <si>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</si>
  <si>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</si>
  <si>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</si>
  <si>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</si>
  <si>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</si>
  <si>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</si>
  <si>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</si>
  <si>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</si>
  <si>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</si>
  <si>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</si>
  <si>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</si>
  <si>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</si>
  <si>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</si>
  <si>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</si>
  <si>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</si>
  <si>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</si>
  <si>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</si>
  <si>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</si>
  <si>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</si>
  <si>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</si>
  <si>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</si>
  <si>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</si>
  <si>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</si>
  <si>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</si>
  <si>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</si>
  <si>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</si>
  <si>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</si>
  <si>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</si>
  <si>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</si>
  <si>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</si>
  <si>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</si>
  <si>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</si>
  <si>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</si>
  <si>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</si>
  <si>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</si>
  <si>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</si>
  <si>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</si>
  <si>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</si>
  <si>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</si>
  <si>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</si>
  <si>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</si>
  <si>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</si>
  <si>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</si>
  <si>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</si>
  <si>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</si>
  <si>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</si>
  <si>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</si>
  <si>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</si>
  <si>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</si>
  <si>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</si>
  <si>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</si>
  <si>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</si>
  <si>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</si>
  <si>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</si>
  <si>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</si>
  <si>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</si>
  <si>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</si>
  <si>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</si>
  <si>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</si>
  <si>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</si>
  <si>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</si>
  <si>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</si>
  <si>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</si>
  <si>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</si>
  <si>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</si>
  <si>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</si>
  <si>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</si>
  <si>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</si>
  <si>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</si>
  <si>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</si>
  <si>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</si>
  <si>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</si>
  <si>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</si>
  <si>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</si>
  <si>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</si>
  <si>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</si>
  <si>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</si>
  <si>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</si>
  <si>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</si>
  <si>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</si>
  <si>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</si>
  <si>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</si>
  <si>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</si>
  <si>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</si>
  <si>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</si>
  <si>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</si>
  <si>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</si>
  <si>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</si>
  <si>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</si>
  <si>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</si>
  <si>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</si>
  <si>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</si>
  <si>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</si>
  <si>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</si>
  <si>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</si>
  <si>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</si>
  <si>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</si>
  <si>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</si>
  <si>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</si>
  <si>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</si>
  <si>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</si>
  <si>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</si>
  <si>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</si>
  <si>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</si>
  <si>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</si>
  <si>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</si>
  <si>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</si>
  <si>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</si>
  <si>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</si>
  <si>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</si>
  <si>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</si>
  <si>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</si>
  <si>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</si>
  <si>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</si>
  <si>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</si>
  <si>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</si>
  <si>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</si>
  <si>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</si>
  <si>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</si>
  <si>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</si>
  <si>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</si>
  <si>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</si>
  <si>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</si>
  <si>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</si>
  <si>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</si>
  <si>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</si>
  <si>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</si>
  <si>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</si>
  <si>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</si>
  <si>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</si>
  <si>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</si>
  <si>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</si>
  <si>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</si>
  <si>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</si>
  <si>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</si>
  <si>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</si>
  <si>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</si>
  <si>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</si>
  <si>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</si>
  <si>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</si>
  <si>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</si>
  <si>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</si>
  <si>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</si>
  <si>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</si>
  <si>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</si>
  <si>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</si>
  <si>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</si>
  <si>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</si>
  <si>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</si>
  <si>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</si>
  <si>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</si>
  <si>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</si>
  <si>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</si>
  <si>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</si>
  <si>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</si>
  <si>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</si>
  <si>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</si>
  <si>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</si>
  <si>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</si>
  <si>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</si>
  <si>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</si>
  <si>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</si>
  <si>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</si>
  <si>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</si>
  <si>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</si>
  <si>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</si>
  <si>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</si>
  <si>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</si>
  <si>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</si>
  <si>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</si>
  <si>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</si>
  <si>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</si>
  <si>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</si>
  <si>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</si>
  <si>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</si>
  <si>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</si>
  <si>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</si>
  <si>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</si>
  <si>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</si>
  <si>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</si>
  <si>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</si>
  <si>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</si>
  <si>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</si>
  <si>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</si>
  <si>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</si>
  <si>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</si>
  <si>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</si>
  <si>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</si>
  <si>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</si>
  <si>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</si>
  <si>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</si>
  <si>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</si>
  <si>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</si>
  <si>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</si>
  <si>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</si>
  <si>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</si>
  <si>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</si>
  <si>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</si>
  <si>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</si>
  <si>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</si>
  <si>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</si>
  <si>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</si>
  <si>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</si>
  <si>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</si>
  <si>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</si>
  <si>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</si>
  <si>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</si>
  <si>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</si>
  <si>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</si>
  <si>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</si>
  <si>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</si>
  <si>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</si>
  <si>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</si>
  <si>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</si>
  <si>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</si>
  <si>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</si>
  <si>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</si>
  <si>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</si>
  <si>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</si>
  <si>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</si>
  <si>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</si>
  <si>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</si>
  <si>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</si>
  <si>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</si>
  <si>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</si>
  <si>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</si>
  <si>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</si>
  <si>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</si>
  <si>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</si>
  <si>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</si>
  <si>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</si>
  <si>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</si>
  <si>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</si>
  <si>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</si>
  <si>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</si>
  <si>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</si>
  <si>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</si>
  <si>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</si>
  <si>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</si>
  <si>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</si>
  <si>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</si>
  <si>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</si>
  <si>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</si>
  <si>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</si>
  <si>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</si>
  <si>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</si>
  <si>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</si>
  <si>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</si>
  <si>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</si>
  <si>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</si>
  <si>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</si>
  <si>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</si>
  <si>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</si>
  <si>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</si>
  <si>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</si>
  <si>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</si>
  <si>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</si>
  <si>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</si>
  <si>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</si>
  <si>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</si>
  <si>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</si>
  <si>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</si>
  <si>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</si>
  <si>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</si>
  <si>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</si>
  <si>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</si>
  <si>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</si>
  <si>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</si>
  <si>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</si>
  <si>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</si>
  <si>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</si>
  <si>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</si>
  <si>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</si>
  <si>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</si>
  <si>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</si>
  <si>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</si>
  <si>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</si>
  <si>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</si>
  <si>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</si>
  <si>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</si>
  <si>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</si>
  <si>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</si>
  <si>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</si>
  <si>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</si>
  <si>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</si>
  <si>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</si>
  <si>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</si>
  <si>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</si>
  <si>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</si>
  <si>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</si>
  <si>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</si>
  <si>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</si>
  <si>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</si>
  <si>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</si>
  <si>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</si>
  <si>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</si>
  <si>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</si>
  <si>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</si>
  <si>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</si>
  <si>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</si>
  <si>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</si>
  <si>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</si>
  <si>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</si>
  <si>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</si>
  <si>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</si>
  <si>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</si>
  <si>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</si>
  <si>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</si>
  <si>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</si>
  <si>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</si>
  <si>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</si>
  <si>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</si>
  <si>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</si>
  <si>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</si>
  <si>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</si>
  <si>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</si>
  <si>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</si>
  <si>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</si>
  <si>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</si>
  <si>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</si>
  <si>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</si>
  <si>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</si>
  <si>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</si>
  <si>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</si>
  <si>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</si>
  <si>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</si>
  <si>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</si>
  <si>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</si>
  <si>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</si>
  <si>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</si>
  <si>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</si>
  <si>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</si>
  <si>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</si>
  <si>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</si>
  <si>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</si>
  <si>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</si>
  <si>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</si>
  <si>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</si>
  <si>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</si>
  <si>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</si>
  <si>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</si>
  <si>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</si>
  <si>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</si>
  <si>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</si>
  <si>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</si>
  <si>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</si>
  <si>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</si>
  <si>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</si>
  <si>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</si>
  <si>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</si>
  <si>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</si>
  <si>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</si>
  <si>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</si>
  <si>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</si>
  <si>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</si>
  <si>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</si>
  <si>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</si>
  <si>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</si>
  <si>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</si>
  <si>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</si>
  <si>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</si>
  <si>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</si>
  <si>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</si>
  <si>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</si>
  <si>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</si>
  <si>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</si>
  <si>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</si>
  <si>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</si>
  <si>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</si>
  <si>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</si>
  <si>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</si>
  <si>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</si>
  <si>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</si>
  <si>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</si>
  <si>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</si>
  <si>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</si>
  <si>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</si>
  <si>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</si>
  <si>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</si>
  <si>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</si>
  <si>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</si>
  <si>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</si>
  <si>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</si>
  <si>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</si>
  <si>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</si>
  <si>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</si>
  <si>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</si>
  <si>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</si>
  <si>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</si>
  <si>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</si>
  <si>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</si>
  <si>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</si>
  <si>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</si>
  <si>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</si>
  <si>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</si>
  <si>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</si>
  <si>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</si>
  <si>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</si>
  <si>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</si>
  <si>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</si>
  <si>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</si>
  <si>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</si>
  <si>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</si>
  <si>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</si>
  <si>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</si>
  <si>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</si>
  <si>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</si>
  <si>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</si>
  <si>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</si>
  <si>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</si>
  <si>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</si>
  <si>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</si>
  <si>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</si>
  <si>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</si>
  <si>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</si>
  <si>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</si>
  <si>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</si>
  <si>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</si>
  <si>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</si>
  <si>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</si>
  <si>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</si>
  <si>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</si>
  <si>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</si>
  <si>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</si>
  <si>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</si>
  <si>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</si>
  <si>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</si>
  <si>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</si>
  <si>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</si>
  <si>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</si>
  <si>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</si>
  <si>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</si>
  <si>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</si>
  <si>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</si>
  <si>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</si>
  <si>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</si>
  <si>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</si>
  <si>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</si>
  <si>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</si>
  <si>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</si>
  <si>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</si>
  <si>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</si>
  <si>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</si>
  <si>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</si>
  <si>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</si>
  <si>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</si>
  <si>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</si>
  <si>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</si>
  <si>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</si>
  <si>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</si>
  <si>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</si>
  <si>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</si>
  <si>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</si>
  <si>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</si>
  <si>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</si>
  <si>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</si>
  <si>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</si>
  <si>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</si>
  <si>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</si>
  <si>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</si>
  <si>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</si>
  <si>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</si>
  <si>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</si>
  <si>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</si>
  <si>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</si>
  <si>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</si>
  <si>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</si>
  <si>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</si>
  <si>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</si>
  <si>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</si>
  <si>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</si>
  <si>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</si>
  <si>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</si>
  <si>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</si>
  <si>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</si>
  <si>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</si>
  <si>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</si>
  <si>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</si>
  <si>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</si>
  <si>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</si>
  <si>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</si>
  <si>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</si>
  <si>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</si>
  <si>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</si>
  <si>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</si>
  <si>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</si>
  <si>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</si>
  <si>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</si>
  <si>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</si>
  <si>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</si>
  <si>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</si>
  <si>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</si>
  <si>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</si>
  <si>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</si>
  <si>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</si>
  <si>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</si>
  <si>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</si>
  <si>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</si>
  <si>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</si>
  <si>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</si>
  <si>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</si>
  <si>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</si>
  <si>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</si>
  <si>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</si>
  <si>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</si>
  <si>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</si>
  <si>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</si>
  <si>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</si>
  <si>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</si>
  <si>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</si>
  <si>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</si>
  <si>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</si>
  <si>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</si>
  <si>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</si>
  <si>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</si>
  <si>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</si>
  <si>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</si>
  <si>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</si>
  <si>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</si>
  <si>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</si>
  <si>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</si>
  <si>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</si>
  <si>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</si>
  <si>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</si>
  <si>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</si>
  <si>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</si>
  <si>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</si>
  <si>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</si>
  <si>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</si>
  <si>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</si>
  <si>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</si>
  <si>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</si>
  <si>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</si>
  <si>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</si>
  <si>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</si>
  <si>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</si>
  <si>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</si>
  <si>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</si>
  <si>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</si>
  <si>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</si>
  <si>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</si>
  <si>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</si>
  <si>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</si>
  <si>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</si>
  <si>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</si>
  <si>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</si>
  <si>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</si>
  <si>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</si>
  <si>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</si>
  <si>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</si>
  <si>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</si>
  <si>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</si>
  <si>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</si>
  <si>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</si>
  <si>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</si>
  <si>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</si>
  <si>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</si>
  <si>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</si>
  <si>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</si>
  <si>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</si>
  <si>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</si>
  <si>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</si>
  <si>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</si>
  <si>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</si>
  <si>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</si>
  <si>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</si>
  <si>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</si>
  <si>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</si>
  <si>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</si>
  <si>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</si>
  <si>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</si>
  <si>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</si>
  <si>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</si>
  <si>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</si>
  <si>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</si>
  <si>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</si>
  <si>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</si>
  <si>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</si>
  <si>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</si>
  <si>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</si>
  <si>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</si>
  <si>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</si>
  <si>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</si>
  <si>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</si>
  <si>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</si>
  <si>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</si>
  <si>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</si>
  <si>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</si>
  <si>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</si>
  <si>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</si>
  <si>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</si>
  <si>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</si>
  <si>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</si>
  <si>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</si>
  <si>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</si>
  <si>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</si>
  <si>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</si>
  <si>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</si>
  <si>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</si>
  <si>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</si>
  <si>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</si>
  <si>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</si>
  <si>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</si>
  <si>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</si>
  <si>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</si>
  <si>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</si>
  <si>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</si>
  <si>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</si>
  <si>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</si>
  <si>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</si>
  <si>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</si>
  <si>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</si>
  <si>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</si>
  <si>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</si>
  <si>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</si>
  <si>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</si>
  <si>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</si>
  <si>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</si>
  <si>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</si>
  <si>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</si>
  <si>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</si>
  <si>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</si>
  <si>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</si>
  <si>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</si>
  <si>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</si>
  <si>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</si>
  <si>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</si>
  <si>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</si>
  <si>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</si>
  <si>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</si>
  <si>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</si>
  <si>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</si>
  <si>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</si>
  <si>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</si>
  <si>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</si>
  <si>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</si>
  <si>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</si>
  <si>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</si>
  <si>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</si>
  <si>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</si>
  <si>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</si>
  <si>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</si>
  <si>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</si>
  <si>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</si>
  <si>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</si>
  <si>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</si>
  <si>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</si>
  <si>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</si>
  <si>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</si>
  <si>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</si>
  <si>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</si>
  <si>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</si>
  <si>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</si>
  <si>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</si>
  <si>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</si>
  <si>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</si>
  <si>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</si>
  <si>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</si>
  <si>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</si>
  <si>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</si>
  <si>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</si>
  <si>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</si>
  <si>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</si>
  <si>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</si>
  <si>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</si>
  <si>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</si>
  <si>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</si>
  <si>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</si>
  <si>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</si>
  <si>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</si>
  <si>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</si>
  <si>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</si>
  <si>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</si>
  <si>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</si>
  <si>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</si>
  <si>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</si>
  <si>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</si>
  <si>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</si>
  <si>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</si>
  <si>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</si>
  <si>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</si>
  <si>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</si>
  <si>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</si>
  <si>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</si>
  <si>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</si>
  <si>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</si>
  <si>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</si>
  <si>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</si>
  <si>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</si>
  <si>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</si>
  <si>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</si>
  <si>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</si>
  <si>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</si>
  <si>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</si>
  <si>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</si>
  <si>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</si>
  <si>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</si>
  <si>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</si>
  <si>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</si>
  <si>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</si>
  <si>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</si>
  <si>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</si>
  <si>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</si>
  <si>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</si>
  <si>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</si>
  <si>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</si>
  <si>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</si>
  <si>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</si>
  <si>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</si>
  <si>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</si>
  <si>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</si>
  <si>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</si>
  <si>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</si>
  <si>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</si>
  <si>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</si>
  <si>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</si>
  <si>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</si>
  <si>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</si>
  <si>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</si>
  <si>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</si>
  <si>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</si>
  <si>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</si>
  <si>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</si>
  <si>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</si>
  <si>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</si>
  <si>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</si>
  <si>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</si>
  <si>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</si>
  <si>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</si>
  <si>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</si>
  <si>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</si>
  <si>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</si>
  <si>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</si>
  <si>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</si>
  <si>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</si>
  <si>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</si>
  <si>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</si>
  <si>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</si>
  <si>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</si>
  <si>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</si>
  <si>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</si>
  <si>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</si>
  <si>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</si>
  <si>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</si>
  <si>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</si>
  <si>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</si>
  <si>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</si>
  <si>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</si>
  <si>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</si>
  <si>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</si>
  <si>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</si>
  <si>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</si>
  <si>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</si>
  <si>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</si>
  <si>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</si>
  <si>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</si>
  <si>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</si>
  <si>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</si>
  <si>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</si>
  <si>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</si>
  <si>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</si>
  <si>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</si>
  <si>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</si>
  <si>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</si>
  <si>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</si>
  <si>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</si>
  <si>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</si>
  <si>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</si>
  <si>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</si>
  <si>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</si>
  <si>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</si>
  <si>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</si>
  <si>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</si>
  <si>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</si>
  <si>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</si>
  <si>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</si>
  <si>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</si>
  <si>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</si>
  <si>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</si>
  <si>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</si>
  <si>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</si>
  <si>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</si>
  <si>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</si>
  <si>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</si>
  <si>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</si>
  <si>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</si>
  <si>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</si>
  <si>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</si>
  <si>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</si>
  <si>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</si>
  <si>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</si>
  <si>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</si>
  <si>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</si>
  <si>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</si>
  <si>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</si>
  <si>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</si>
  <si>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</si>
  <si>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</si>
  <si>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</si>
  <si>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</si>
  <si>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</si>
  <si>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</si>
  <si>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</si>
  <si>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</si>
  <si>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</si>
  <si>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</si>
  <si>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</si>
  <si>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</si>
  <si>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</si>
  <si>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</si>
  <si>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</si>
  <si>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</si>
  <si>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</si>
  <si>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</si>
  <si>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</si>
  <si>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</si>
  <si>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</si>
  <si>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</si>
  <si>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</si>
  <si>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</si>
  <si>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</si>
  <si>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</si>
  <si>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</si>
  <si>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</si>
  <si>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</si>
  <si>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</si>
  <si>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</si>
  <si>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</si>
  <si>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</si>
  <si>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</si>
  <si>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</si>
  <si>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</si>
  <si>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</si>
  <si>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</si>
  <si>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</si>
  <si>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</si>
  <si>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</si>
  <si>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</si>
  <si>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</si>
  <si>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</si>
  <si>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</si>
  <si>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</si>
  <si>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</si>
  <si>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</si>
  <si>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</si>
  <si>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</si>
  <si>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</si>
  <si>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</si>
  <si>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</si>
  <si>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</si>
  <si>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</si>
  <si>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</si>
  <si>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</si>
  <si>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</si>
  <si>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</si>
  <si>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</si>
  <si>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</si>
  <si>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</si>
  <si>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</si>
  <si>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</si>
  <si>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</si>
  <si>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</si>
  <si>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</si>
  <si>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</si>
  <si>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</si>
  <si>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</si>
  <si>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</si>
  <si>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</si>
  <si>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</si>
  <si>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</si>
  <si>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</si>
  <si>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</si>
  <si>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</si>
  <si>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</si>
  <si>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</si>
  <si>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</si>
  <si>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</si>
  <si>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</si>
  <si>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</si>
  <si>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</si>
  <si>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</si>
  <si>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</si>
  <si>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</si>
  <si>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</si>
  <si>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</si>
  <si>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</si>
  <si>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</si>
  <si>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</si>
  <si>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</si>
  <si>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</si>
  <si>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</si>
  <si>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</si>
  <si>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</si>
  <si>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</si>
  <si>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</si>
  <si>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</si>
  <si>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</si>
  <si>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</si>
  <si>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</si>
  <si>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</si>
  <si>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</si>
  <si>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</si>
  <si>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</si>
  <si>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</si>
  <si>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</si>
  <si>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</si>
  <si>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</si>
  <si>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</si>
  <si>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</si>
  <si>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</si>
  <si>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</si>
  <si>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</si>
  <si>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</si>
  <si>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</si>
  <si>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</si>
  <si>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</si>
  <si>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</si>
  <si>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</si>
  <si>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</si>
  <si>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</si>
  <si>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</si>
  <si>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</si>
  <si>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</si>
  <si>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</si>
  <si>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</si>
  <si>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</si>
  <si>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</si>
  <si>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</si>
  <si>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</si>
  <si>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</si>
  <si>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</si>
  <si>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</si>
  <si>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</si>
  <si>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</si>
  <si>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</si>
  <si>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</si>
  <si>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</si>
  <si>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</si>
  <si>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</si>
  <si>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</si>
  <si>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</si>
  <si>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</si>
  <si>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</si>
  <si>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</si>
  <si>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</si>
  <si>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</si>
  <si>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</si>
  <si>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</si>
  <si>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</si>
  <si>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</si>
  <si>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</si>
  <si>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</si>
  <si>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</si>
  <si>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</si>
  <si>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</si>
  <si>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</si>
  <si>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</si>
  <si>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</si>
  <si>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</si>
  <si>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</si>
  <si>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</si>
  <si>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</si>
  <si>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</si>
  <si>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</si>
  <si>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</si>
  <si>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</si>
  <si>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</si>
  <si>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</si>
  <si>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</si>
  <si>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</si>
  <si>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</si>
  <si>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</si>
  <si>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</si>
  <si>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</si>
  <si>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</si>
  <si>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</si>
  <si>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</si>
  <si>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</si>
  <si>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</si>
  <si>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</si>
  <si>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</si>
  <si>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</si>
  <si>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</si>
  <si>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</si>
  <si>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</si>
  <si>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</si>
  <si>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</si>
  <si>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</si>
  <si>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</si>
  <si>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</si>
  <si>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</si>
  <si>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</si>
  <si>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</si>
  <si>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</si>
  <si>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</si>
  <si>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</si>
  <si>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</si>
  <si>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</si>
  <si>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</si>
  <si>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</si>
  <si>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</si>
  <si>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</si>
  <si>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</si>
  <si>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</si>
  <si>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</si>
  <si>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</si>
  <si>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</si>
  <si>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</si>
  <si>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</si>
  <si>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</si>
  <si>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</si>
  <si>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</si>
  <si>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</si>
  <si>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</si>
  <si>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</si>
  <si>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</si>
  <si>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</si>
  <si>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</si>
  <si>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</si>
  <si>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</si>
  <si>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</si>
  <si>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</si>
  <si>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</si>
  <si>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</si>
  <si>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</si>
  <si>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</si>
  <si>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</si>
  <si>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</si>
  <si>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</si>
  <si>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</si>
  <si>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</si>
  <si>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</si>
  <si>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</si>
  <si>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</si>
  <si>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</si>
  <si>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</si>
  <si>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</si>
  <si>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</si>
  <si>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</si>
  <si>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</si>
  <si>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</si>
  <si>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</si>
  <si>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</si>
  <si>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</si>
  <si>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</si>
  <si>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</si>
  <si>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</si>
  <si>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</si>
  <si>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</si>
  <si>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</si>
  <si>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</si>
  <si>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</si>
  <si>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</si>
  <si>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</si>
  <si>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</si>
  <si>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</si>
  <si>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</si>
  <si>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</si>
  <si>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</si>
  <si>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</si>
  <si>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</si>
  <si>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</si>
  <si>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</si>
  <si>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</si>
  <si>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</si>
  <si>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</si>
  <si>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</si>
  <si>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</si>
  <si>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</si>
  <si>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</si>
  <si>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</si>
  <si>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</si>
  <si>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</si>
  <si>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</si>
  <si>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</si>
  <si>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</si>
  <si>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</si>
  <si>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</si>
  <si>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</si>
  <si>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</si>
  <si>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</si>
  <si>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</si>
  <si>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</si>
  <si>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</si>
  <si>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</si>
  <si>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</si>
  <si>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</si>
  <si>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</si>
  <si>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</si>
  <si>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</si>
  <si>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</si>
  <si>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</si>
  <si>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</si>
  <si>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</si>
  <si>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</si>
  <si>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</si>
  <si>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</si>
  <si>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</si>
  <si>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</si>
  <si>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</si>
  <si>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</si>
  <si>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</si>
  <si>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</si>
  <si>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</si>
  <si>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</si>
  <si>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</si>
  <si>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</si>
  <si>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</si>
  <si>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</si>
  <si>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</si>
  <si>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</si>
  <si>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</si>
  <si>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</si>
  <si>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</si>
  <si>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</si>
  <si>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</si>
  <si>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</si>
  <si>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</si>
  <si>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</si>
  <si>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</si>
  <si>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</si>
  <si>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</si>
  <si>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</si>
  <si>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</si>
  <si>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</si>
  <si>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</si>
  <si>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</si>
  <si>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</si>
  <si>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</si>
  <si>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</si>
  <si>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</si>
  <si>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</si>
  <si>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</si>
  <si>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</si>
  <si>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</si>
  <si>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</si>
  <si>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</si>
  <si>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</si>
  <si>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</si>
  <si>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</si>
  <si>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</si>
  <si>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</si>
  <si>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</si>
  <si>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</si>
  <si>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</si>
  <si>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</si>
  <si>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</si>
  <si>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</si>
  <si>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</si>
  <si>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</si>
  <si>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</si>
  <si>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</si>
  <si>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</si>
  <si>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</si>
  <si>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</si>
  <si>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</si>
  <si>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</si>
  <si>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</si>
  <si>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</si>
  <si>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</si>
  <si>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</si>
  <si>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</si>
  <si>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</si>
  <si>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</si>
  <si>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</si>
  <si>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</si>
  <si>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</si>
  <si>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</si>
  <si>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</si>
  <si>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</si>
  <si>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</si>
  <si>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</si>
  <si>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</si>
  <si>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</si>
  <si>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</si>
  <si>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</si>
  <si>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</si>
  <si>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</si>
  <si>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</si>
  <si>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</si>
  <si>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</si>
  <si>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</si>
  <si>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</si>
  <si>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</si>
  <si>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</si>
  <si>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</si>
  <si>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</si>
  <si>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</si>
  <si>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</si>
  <si>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</si>
  <si>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</si>
  <si>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</si>
  <si>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</si>
  <si>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</si>
  <si>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</si>
  <si>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</si>
  <si>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</si>
  <si>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</si>
  <si>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</si>
  <si>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</si>
  <si>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</si>
  <si>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</si>
  <si>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</si>
  <si>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</si>
  <si>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</si>
  <si>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</si>
  <si>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</si>
  <si>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</si>
  <si>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</si>
  <si>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</si>
  <si>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</si>
  <si>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</si>
  <si>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</si>
  <si>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</si>
  <si>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</si>
  <si>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</si>
  <si>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</si>
  <si>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</si>
  <si>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</si>
  <si>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</si>
  <si>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</si>
  <si>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</si>
  <si>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</si>
  <si>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</si>
  <si>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</si>
  <si>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</si>
  <si>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</si>
  <si>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</si>
  <si>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</si>
  <si>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</si>
  <si>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</si>
  <si>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</si>
  <si>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</si>
  <si>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</si>
  <si>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</si>
  <si>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</si>
  <si>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</si>
  <si>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</si>
  <si>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</si>
  <si>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</si>
  <si>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</si>
  <si>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</si>
  <si>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</si>
  <si>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</si>
  <si>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</si>
  <si>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</si>
  <si>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</si>
  <si>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</si>
  <si>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</si>
  <si>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</si>
  <si>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</si>
  <si>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</si>
  <si>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</si>
  <si>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</si>
  <si>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</si>
  <si>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</si>
  <si>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</si>
  <si>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</si>
  <si>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</si>
  <si>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</si>
  <si>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</si>
  <si>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</si>
  <si>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</si>
  <si>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</si>
  <si>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</si>
  <si>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</si>
  <si>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</si>
  <si>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</si>
  <si>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</si>
  <si>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</si>
  <si>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</si>
  <si>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</si>
  <si>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</si>
  <si>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</si>
  <si>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</si>
  <si>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</si>
  <si>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</si>
  <si>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</si>
  <si>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</si>
  <si>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</si>
  <si>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</si>
  <si>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</si>
  <si>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</si>
  <si>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</si>
  <si>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</si>
  <si>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</si>
  <si>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</si>
  <si>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</si>
  <si>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</si>
  <si>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</si>
  <si>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</si>
  <si>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</si>
  <si>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</si>
  <si>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</si>
  <si>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</si>
  <si>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</si>
  <si>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</si>
  <si>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</si>
  <si>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</si>
  <si>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</si>
  <si>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</si>
  <si>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</si>
  <si>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</si>
  <si>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</si>
  <si>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</si>
  <si>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</si>
  <si>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</si>
  <si>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</si>
  <si>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</si>
  <si>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</si>
  <si>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</si>
  <si>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</si>
  <si>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</si>
  <si>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</si>
  <si>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</si>
  <si>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</si>
  <si>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</si>
  <si>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</si>
  <si>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</si>
  <si>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</si>
  <si>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</si>
  <si>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</si>
  <si>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</si>
  <si>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</si>
  <si>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</si>
  <si>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</si>
  <si>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</si>
  <si>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</si>
  <si>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</si>
  <si>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</si>
  <si>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</si>
  <si>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</si>
  <si>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</si>
  <si>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</si>
  <si>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</si>
  <si>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</si>
  <si>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</si>
  <si>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</si>
  <si>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</si>
  <si>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</si>
  <si>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</si>
  <si>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</si>
  <si>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</si>
  <si>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</si>
  <si>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</si>
  <si>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</si>
  <si>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</si>
  <si>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</si>
  <si>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</si>
  <si>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</si>
  <si>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</si>
  <si>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</si>
  <si>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</si>
  <si>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</si>
  <si>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</si>
  <si>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</si>
  <si>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</si>
  <si>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</si>
  <si>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</si>
  <si>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</si>
  <si>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</si>
  <si>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</si>
  <si>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</si>
  <si>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</si>
  <si>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</si>
  <si>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</si>
  <si>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</si>
  <si>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</si>
  <si>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</si>
  <si>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</si>
  <si>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</si>
  <si>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</si>
  <si>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</si>
  <si>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</si>
  <si>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</si>
  <si>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</si>
  <si>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</si>
  <si>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</si>
  <si>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</si>
  <si>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</si>
  <si>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</si>
  <si>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</si>
  <si>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</si>
  <si>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</si>
  <si>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</si>
  <si>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</si>
  <si>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</si>
  <si>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</si>
  <si>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</si>
  <si>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</si>
  <si>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</si>
  <si>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</si>
  <si>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</si>
  <si>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</si>
  <si>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</si>
  <si>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</si>
  <si>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</si>
  <si>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</si>
  <si>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</si>
  <si>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</si>
  <si>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</si>
  <si>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</si>
  <si>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</si>
  <si>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</si>
  <si>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</si>
  <si>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</si>
  <si>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</si>
  <si>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</si>
  <si>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</si>
  <si>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</si>
  <si>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</si>
  <si>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</si>
  <si>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</si>
  <si>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</si>
  <si>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</si>
  <si>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</si>
  <si>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</si>
  <si>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</si>
  <si>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</si>
  <si>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</si>
  <si>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</si>
  <si>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</si>
  <si>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</si>
  <si>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</si>
  <si>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</si>
  <si>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</si>
  <si>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</si>
  <si>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</si>
  <si>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</si>
  <si>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</si>
  <si>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</si>
  <si>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</si>
  <si>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</si>
  <si>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</si>
  <si>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</si>
  <si>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</si>
  <si>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</si>
  <si>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</si>
  <si>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</si>
  <si>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</si>
  <si>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</si>
  <si>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</si>
  <si>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</si>
  <si>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</si>
  <si>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</si>
  <si>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</si>
  <si>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</si>
  <si>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</si>
  <si>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</si>
  <si>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</si>
  <si>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</si>
  <si>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</si>
  <si>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</si>
  <si>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</si>
  <si>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</si>
  <si>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</si>
  <si>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</si>
  <si>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</si>
  <si>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</si>
  <si>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</si>
  <si>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</si>
  <si>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</si>
  <si>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</si>
  <si>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</si>
  <si>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</si>
  <si>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</si>
  <si>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</si>
  <si>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</si>
  <si>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</si>
  <si>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</si>
  <si>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</si>
  <si>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</si>
  <si>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</si>
  <si>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</si>
  <si>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</si>
  <si>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</si>
  <si>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</si>
  <si>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</si>
  <si>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</si>
  <si>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</si>
  <si>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</si>
  <si>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</si>
  <si>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</si>
  <si>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</si>
  <si>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</si>
  <si>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</si>
  <si>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</si>
  <si>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</si>
  <si>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</si>
  <si>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</si>
  <si>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</si>
  <si>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</si>
  <si>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</si>
  <si>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</si>
  <si>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</si>
  <si>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</si>
  <si>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</si>
  <si>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</si>
  <si>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</si>
  <si>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</si>
  <si>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</si>
  <si>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</si>
  <si>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</si>
  <si>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</si>
  <si>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</si>
  <si>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</si>
  <si>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</si>
  <si>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</si>
  <si>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</si>
  <si>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</si>
  <si>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</si>
  <si>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</si>
  <si>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</si>
  <si>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</si>
  <si>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</si>
  <si>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</si>
  <si>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</si>
  <si>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</si>
  <si>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</si>
  <si>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</si>
  <si>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</si>
  <si>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</si>
  <si>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</si>
  <si>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</si>
  <si>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</si>
  <si>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</si>
  <si>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</si>
  <si>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</si>
  <si>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</si>
  <si>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</si>
  <si>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</si>
  <si>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</si>
  <si>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</si>
  <si>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</si>
  <si>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</si>
  <si>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</si>
  <si>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</si>
  <si>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</si>
  <si>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</si>
  <si>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</si>
  <si>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</si>
  <si>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</si>
  <si>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</si>
  <si>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</si>
  <si>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</si>
  <si>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</si>
  <si>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</si>
  <si>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</si>
  <si>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</si>
  <si>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</si>
  <si>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</si>
  <si>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</si>
  <si>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</si>
  <si>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</si>
  <si>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</si>
  <si>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</si>
  <si>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</si>
  <si>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</si>
  <si>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</si>
  <si>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</si>
  <si>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</si>
  <si>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</si>
  <si>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</si>
  <si>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</si>
  <si>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</si>
  <si>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</si>
  <si>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</si>
  <si>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</si>
  <si>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</si>
  <si>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</si>
  <si>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</si>
  <si>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</si>
  <si>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</si>
  <si>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</si>
  <si>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</si>
  <si>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</si>
  <si>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</si>
  <si>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</si>
  <si>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</si>
  <si>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</si>
  <si>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</si>
  <si>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</si>
  <si>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</si>
  <si>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</si>
  <si>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</si>
  <si>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</si>
  <si>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</si>
  <si>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</si>
  <si>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</si>
  <si>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</si>
  <si>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</si>
  <si>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</si>
  <si>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</si>
  <si>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</si>
  <si>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</si>
  <si>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</si>
  <si>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</si>
  <si>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</si>
  <si>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</si>
  <si>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</si>
  <si>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</si>
  <si>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</si>
  <si>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</si>
  <si>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</si>
  <si>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</si>
  <si>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</si>
  <si>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</si>
  <si>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</si>
  <si>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</si>
  <si>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</si>
  <si>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</si>
  <si>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</si>
  <si>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</si>
  <si>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</si>
  <si>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</si>
  <si>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</si>
  <si>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</si>
  <si>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</si>
  <si>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</si>
  <si>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</si>
  <si>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</si>
  <si>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</si>
  <si>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</si>
  <si>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</si>
  <si>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</si>
  <si>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</si>
  <si>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</si>
  <si>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</si>
  <si>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</si>
  <si>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</si>
  <si>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</si>
  <si>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</si>
  <si>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</si>
  <si>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</si>
  <si>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</si>
  <si>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</si>
  <si>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</si>
  <si>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</si>
  <si>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</si>
  <si>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</si>
  <si>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</si>
  <si>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</si>
  <si>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</si>
  <si>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</si>
  <si>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</si>
  <si>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</si>
  <si>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</si>
  <si>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</si>
  <si>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</si>
  <si>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</si>
  <si>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</si>
  <si>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</si>
  <si>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</si>
  <si>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</si>
  <si>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</si>
  <si>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</si>
  <si>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</si>
  <si>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</si>
  <si>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</si>
  <si>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</si>
  <si>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</si>
  <si>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</si>
  <si>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</si>
  <si>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</si>
  <si>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</si>
  <si>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</si>
  <si>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</si>
  <si>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</si>
  <si>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</si>
  <si>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</si>
  <si>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</si>
  <si>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</si>
  <si>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</si>
  <si>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</si>
  <si>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</si>
  <si>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</si>
  <si>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</si>
  <si>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</si>
  <si>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</si>
  <si>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</si>
  <si>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</si>
  <si>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</si>
  <si>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</si>
  <si>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</si>
  <si>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</si>
  <si>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</si>
  <si>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</si>
  <si>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</si>
  <si>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</si>
  <si>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</si>
  <si>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</si>
  <si>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</si>
  <si>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</si>
  <si>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</si>
  <si>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</si>
  <si>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</si>
  <si>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</si>
  <si>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</si>
  <si>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</si>
  <si>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</si>
  <si>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</si>
  <si>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</si>
  <si>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</si>
  <si>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</si>
  <si>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</si>
  <si>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</si>
  <si>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</si>
  <si>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</si>
  <si>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</si>
  <si>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</si>
  <si>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</si>
  <si>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</si>
  <si>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</si>
  <si>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</si>
  <si>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</si>
  <si>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</si>
  <si>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</si>
  <si>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</si>
  <si>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</si>
  <si>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</si>
  <si>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</si>
  <si>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</si>
  <si>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</si>
  <si>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</si>
  <si>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</si>
  <si>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</si>
  <si>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</si>
  <si>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</si>
  <si>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</si>
  <si>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</si>
  <si>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</si>
  <si>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</si>
  <si>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</si>
  <si>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</si>
  <si>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</si>
  <si>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</si>
  <si>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</si>
  <si>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</si>
  <si>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</si>
  <si>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</si>
  <si>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</si>
  <si>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</si>
  <si>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</si>
  <si>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</si>
  <si>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</si>
  <si>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</si>
  <si>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</si>
  <si>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</si>
  <si>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</si>
  <si>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</si>
  <si>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</si>
  <si>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</si>
  <si>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</si>
  <si>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</si>
  <si>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</si>
  <si>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</si>
  <si>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</si>
  <si>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</si>
  <si>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</si>
  <si>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</si>
  <si>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</si>
  <si>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</si>
  <si>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</si>
  <si>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</si>
  <si>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</si>
  <si>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</si>
  <si>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</si>
  <si>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</si>
  <si>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</si>
  <si>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</si>
  <si>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</si>
  <si>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</si>
  <si>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</si>
  <si>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</si>
  <si>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</si>
  <si>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</si>
  <si>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</si>
  <si>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</si>
  <si>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</si>
  <si>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</si>
  <si>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</si>
  <si>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</si>
  <si>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</si>
  <si>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</si>
  <si>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</si>
  <si>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</si>
  <si>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</si>
  <si>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</si>
  <si>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</si>
  <si>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</si>
  <si>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</si>
  <si>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</si>
  <si>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</si>
  <si>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</si>
  <si>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</si>
  <si>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</si>
  <si>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</si>
  <si>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</si>
  <si>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</si>
  <si>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</si>
  <si>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</si>
  <si>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</si>
  <si>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</si>
  <si>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</si>
  <si>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</si>
  <si>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</si>
  <si>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</si>
  <si>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</si>
  <si>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</si>
  <si>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</si>
  <si>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</si>
  <si>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</si>
  <si>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</si>
  <si>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</si>
  <si>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</si>
  <si>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</si>
  <si>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</si>
  <si>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</si>
  <si>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</si>
  <si>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</si>
  <si>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</si>
  <si>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</si>
  <si>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</si>
  <si>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</si>
  <si>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</si>
  <si>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</si>
  <si>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</si>
  <si>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</si>
  <si>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</si>
  <si>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</si>
  <si>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</si>
  <si>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</si>
  <si>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</si>
  <si>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</si>
  <si>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</si>
  <si>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</si>
  <si>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</si>
  <si>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</si>
  <si>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</si>
  <si>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</si>
  <si>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</si>
  <si>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</si>
  <si>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</si>
  <si>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</si>
  <si>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</si>
  <si>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</si>
  <si>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</si>
  <si>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</si>
  <si>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</si>
  <si>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</si>
  <si>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</si>
  <si>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</si>
  <si>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</si>
  <si>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</si>
  <si>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</si>
  <si>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</si>
  <si>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</si>
  <si>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</si>
  <si>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</si>
  <si>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</si>
  <si>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</si>
  <si>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</si>
  <si>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</si>
  <si>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</si>
  <si>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</si>
  <si>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</si>
  <si>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</si>
  <si>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</si>
  <si>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</si>
  <si>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</si>
  <si>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</si>
  <si>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</si>
  <si>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</si>
  <si>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</si>
  <si>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</si>
  <si>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</si>
  <si>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</si>
  <si>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</si>
  <si>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</si>
  <si>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</si>
  <si>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</si>
  <si>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</si>
  <si>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</si>
  <si>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</si>
  <si>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</si>
  <si>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</si>
  <si>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</si>
  <si>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</si>
  <si>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</si>
  <si>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</si>
  <si>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</si>
  <si>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</si>
  <si>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</si>
  <si>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</si>
  <si>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</si>
  <si>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</si>
  <si>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</si>
  <si>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</si>
  <si>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</si>
  <si>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</si>
  <si>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</si>
  <si>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</si>
  <si>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</si>
  <si>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</si>
  <si>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</si>
  <si>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</si>
  <si>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</si>
  <si>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</si>
  <si>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</si>
  <si>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</si>
  <si>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</si>
  <si>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</si>
  <si>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</si>
  <si>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</si>
  <si>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</si>
  <si>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</si>
  <si>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</si>
  <si>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</si>
  <si>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</si>
  <si>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</si>
  <si>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</si>
  <si>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</si>
  <si>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</si>
  <si>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</si>
  <si>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</si>
  <si>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</si>
  <si>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</si>
  <si>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</si>
  <si>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</si>
  <si>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</si>
  <si>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</si>
  <si>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</si>
  <si>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</si>
  <si>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</si>
  <si>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</si>
  <si>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</si>
  <si>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</si>
  <si>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</si>
  <si>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</si>
  <si>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</si>
  <si>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</si>
  <si>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</si>
  <si>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</si>
  <si>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</si>
  <si>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</si>
  <si>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</si>
  <si>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</si>
  <si>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</si>
  <si>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</si>
  <si>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</si>
  <si>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</si>
  <si>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</si>
  <si>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</si>
  <si>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</si>
  <si>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</si>
  <si>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</si>
  <si>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</si>
  <si>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</si>
  <si>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</si>
  <si>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</si>
  <si>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</si>
  <si>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</si>
  <si>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</si>
  <si>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</si>
  <si>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</si>
  <si>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</si>
  <si>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</si>
  <si>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</si>
  <si>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</si>
  <si>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</si>
  <si>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</si>
  <si>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</si>
  <si>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</si>
  <si>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</si>
  <si>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</si>
  <si>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</si>
  <si>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</si>
  <si>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</si>
  <si>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</si>
  <si>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</si>
  <si>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</si>
  <si>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</si>
  <si>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</si>
  <si>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</si>
  <si>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</si>
  <si>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</si>
  <si>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</si>
  <si>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</si>
  <si>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</si>
  <si>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</si>
  <si>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</si>
  <si>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</si>
  <si>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</si>
  <si>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</si>
  <si>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</si>
  <si>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</si>
  <si>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</si>
  <si>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</si>
  <si>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</si>
  <si>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</si>
  <si>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</si>
  <si>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</si>
  <si>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</si>
  <si>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</si>
  <si>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</si>
  <si>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</si>
  <si>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</si>
  <si>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</si>
  <si>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</si>
  <si>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</si>
  <si>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</si>
  <si>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</si>
  <si>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</si>
  <si>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</si>
  <si>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</si>
  <si>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</si>
  <si>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</si>
  <si>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</si>
  <si>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</si>
  <si>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</si>
  <si>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</si>
  <si>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</si>
  <si>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</si>
  <si>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</si>
  <si>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</si>
  <si>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</si>
  <si>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</si>
  <si>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</si>
  <si>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</si>
  <si>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</si>
  <si>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</si>
  <si>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</si>
  <si>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</si>
  <si>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</si>
  <si>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</si>
  <si>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</si>
  <si>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</si>
  <si>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</si>
  <si>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</si>
  <si>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</si>
  <si>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</si>
  <si>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</si>
  <si>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</si>
  <si>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</si>
  <si>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</si>
  <si>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</si>
  <si>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</si>
  <si>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</si>
  <si>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</si>
  <si>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</si>
  <si>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</si>
  <si>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</si>
  <si>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</si>
  <si>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</si>
  <si>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</si>
  <si>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</si>
  <si>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</si>
  <si>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</si>
  <si>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</si>
  <si>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</si>
  <si>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</si>
  <si>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</si>
  <si>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</si>
  <si>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</si>
  <si>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</si>
  <si>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</si>
  <si>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</si>
  <si>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</si>
  <si>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</si>
  <si>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</si>
  <si>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</si>
  <si>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</si>
  <si>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</si>
  <si>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</si>
  <si>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</si>
  <si>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</si>
  <si>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</si>
  <si>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</si>
  <si>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</si>
  <si>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</si>
  <si>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</si>
  <si>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</si>
  <si>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</si>
  <si>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</si>
  <si>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</si>
  <si>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</si>
  <si>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</si>
  <si>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</si>
  <si>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</si>
  <si>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</si>
  <si>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</si>
  <si>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</si>
  <si>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</si>
  <si>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</si>
  <si>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</si>
  <si>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</si>
  <si>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</si>
  <si>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</si>
  <si>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</si>
  <si>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</si>
  <si>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</si>
  <si>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</si>
  <si>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</si>
  <si>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</si>
  <si>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</si>
  <si>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</si>
  <si>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</si>
  <si>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</si>
  <si>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</si>
  <si>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</si>
  <si>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</si>
  <si>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</si>
  <si>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</si>
  <si>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</si>
  <si>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</si>
  <si>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</si>
  <si>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</si>
  <si>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</si>
  <si>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</si>
  <si>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</si>
  <si>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</si>
  <si>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</si>
  <si>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</si>
  <si>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</si>
  <si>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</si>
  <si>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</si>
  <si>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</si>
  <si>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</si>
  <si>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</si>
  <si>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</si>
  <si>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</si>
  <si>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</si>
  <si>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</si>
  <si>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</si>
  <si>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</si>
  <si>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</si>
  <si>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</si>
  <si>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</si>
  <si>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</si>
  <si>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</si>
  <si>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</si>
  <si>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</si>
  <si>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</si>
  <si>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</si>
  <si>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</si>
  <si>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</si>
  <si>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</si>
  <si>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</si>
  <si>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</si>
  <si>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</si>
  <si>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</si>
  <si>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</si>
  <si>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</si>
  <si>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</si>
  <si>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</si>
  <si>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</si>
  <si>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</si>
  <si>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</si>
  <si>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</si>
  <si>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</si>
  <si>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</si>
  <si>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</si>
  <si>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</si>
  <si>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</si>
  <si>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</si>
  <si>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</si>
  <si>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</si>
  <si>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</si>
  <si>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</si>
  <si>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</si>
  <si>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</si>
  <si>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</si>
  <si>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</si>
  <si>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</si>
  <si>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</si>
  <si>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</si>
  <si>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</si>
  <si>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</si>
  <si>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</si>
  <si>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</si>
  <si>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</si>
  <si>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</si>
  <si>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</si>
  <si>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</si>
  <si>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</si>
  <si>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</si>
  <si>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</si>
  <si>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</si>
  <si>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</si>
  <si>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</si>
  <si>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</si>
  <si>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</si>
  <si>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</si>
  <si>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</si>
  <si>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</si>
  <si>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</si>
  <si>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</si>
  <si>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</si>
  <si>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</si>
  <si>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</si>
  <si>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</si>
  <si>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</si>
  <si>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</si>
  <si>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</si>
  <si>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</si>
  <si>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</si>
  <si>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</si>
  <si>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</si>
  <si>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</si>
  <si>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</si>
  <si>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</si>
  <si>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</si>
  <si>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</si>
  <si>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</si>
  <si>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</si>
  <si>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</si>
  <si>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</si>
  <si>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</si>
  <si>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</si>
  <si>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</si>
  <si>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</si>
  <si>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</si>
  <si>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</si>
  <si>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</si>
  <si>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</si>
  <si>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</si>
  <si>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</si>
  <si>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</si>
  <si>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</si>
  <si>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</si>
  <si>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</si>
  <si>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</si>
  <si>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</si>
  <si>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</si>
  <si>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</si>
  <si>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</si>
  <si>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</si>
  <si>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</si>
  <si>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</si>
  <si>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</si>
  <si>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</si>
  <si>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</si>
  <si>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</si>
  <si>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</si>
  <si>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</si>
  <si>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</si>
  <si>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</si>
  <si>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</si>
  <si>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</si>
  <si>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</si>
  <si>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</si>
  <si>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</si>
  <si>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</si>
  <si>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</si>
  <si>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</si>
  <si>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</si>
  <si>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</si>
  <si>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</si>
  <si>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</si>
  <si>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</si>
  <si>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</si>
  <si>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</si>
  <si>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</si>
  <si>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</si>
  <si>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</si>
  <si>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</si>
  <si>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</si>
  <si>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</si>
  <si>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</si>
  <si>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</si>
  <si>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</si>
  <si>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</si>
  <si>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</si>
  <si>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</si>
  <si>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</si>
  <si>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</si>
  <si>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</si>
  <si>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</si>
  <si>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</si>
  <si>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</si>
  <si>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</si>
  <si>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</si>
  <si>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</si>
  <si>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</si>
  <si>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</si>
  <si>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</si>
  <si>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</si>
  <si>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</si>
  <si>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</si>
  <si>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</si>
  <si>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</si>
  <si>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</si>
  <si>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</si>
  <si>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</si>
  <si>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</si>
  <si>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</si>
  <si>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</si>
  <si>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</si>
  <si>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</si>
  <si>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</si>
  <si>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</si>
  <si>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</si>
  <si>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</si>
  <si>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</si>
  <si>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</si>
  <si>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</si>
  <si>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</si>
  <si>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</si>
  <si>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</si>
  <si>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</si>
  <si>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</si>
  <si>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</si>
  <si>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</si>
  <si>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</si>
  <si>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</si>
  <si>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</si>
  <si>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</si>
  <si>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</si>
  <si>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</si>
  <si>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</si>
  <si>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</si>
  <si>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</si>
  <si>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</si>
  <si>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</si>
  <si>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</si>
  <si>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</si>
  <si>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</si>
  <si>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</si>
  <si>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</si>
  <si>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</si>
  <si>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</si>
  <si>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</si>
  <si>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</si>
  <si>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</si>
  <si>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</si>
  <si>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</si>
  <si>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</si>
  <si>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</si>
  <si>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</si>
  <si>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</si>
  <si>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</si>
  <si>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</si>
  <si>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</si>
  <si>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</si>
  <si>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</si>
  <si>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</si>
  <si>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</si>
  <si>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</si>
  <si>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</si>
  <si>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</si>
  <si>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</si>
  <si>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</si>
  <si>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</si>
  <si>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</si>
  <si>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</si>
  <si>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</si>
  <si>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</si>
  <si>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</si>
  <si>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</si>
  <si>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</si>
  <si>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</si>
  <si>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</si>
  <si>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</si>
  <si>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</si>
  <si>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</si>
  <si>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</si>
  <si>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</si>
  <si>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</si>
  <si>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</si>
  <si>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</si>
  <si>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</si>
  <si>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</si>
  <si>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</si>
  <si>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</si>
  <si>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</si>
  <si>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</si>
  <si>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</si>
  <si>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</si>
  <si>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</si>
  <si>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</si>
  <si>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</si>
  <si>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</si>
  <si>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</si>
  <si>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</si>
  <si>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</si>
  <si>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</si>
  <si>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</si>
  <si>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</si>
  <si>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</si>
  <si>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</si>
  <si>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</si>
  <si>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</si>
  <si>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</si>
  <si>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</si>
  <si>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</si>
  <si>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</si>
  <si>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</si>
  <si>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</si>
  <si>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</si>
  <si>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</si>
  <si>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</si>
  <si>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</si>
  <si>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</si>
  <si>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</si>
  <si>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</si>
  <si>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</si>
  <si>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</si>
  <si>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</si>
  <si>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</si>
  <si>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</si>
  <si>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</si>
  <si>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</si>
  <si>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</si>
  <si>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</si>
  <si>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</si>
  <si>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</si>
  <si>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</si>
  <si>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</si>
  <si>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</si>
  <si>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</si>
  <si>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</si>
  <si>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</si>
  <si>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</si>
  <si>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</si>
  <si>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</si>
  <si>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</si>
  <si>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</si>
  <si>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</si>
  <si>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</si>
  <si>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</si>
  <si>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</si>
  <si>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</si>
  <si>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</si>
  <si>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</si>
  <si>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</si>
  <si>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</si>
  <si>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</si>
  <si>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</si>
  <si>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</si>
  <si>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</si>
  <si>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</si>
  <si>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</si>
  <si>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</si>
  <si>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</si>
  <si>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</si>
  <si>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</si>
  <si>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</si>
  <si>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</si>
  <si>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</si>
  <si>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</si>
  <si>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</si>
  <si>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</si>
  <si>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</si>
  <si>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</si>
  <si>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</si>
  <si>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</si>
  <si>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</si>
  <si>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</si>
  <si>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</si>
  <si>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</si>
  <si>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</si>
  <si>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</si>
  <si>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</si>
  <si>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</si>
  <si>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</si>
  <si>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</si>
  <si>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</si>
  <si>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</si>
  <si>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</si>
  <si>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</si>
  <si>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</si>
  <si>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</si>
  <si>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</si>
  <si>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</si>
  <si>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</si>
  <si>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</si>
  <si>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</si>
  <si>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</si>
  <si>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</si>
  <si>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</si>
  <si>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</si>
  <si>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</si>
  <si>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</si>
  <si>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</si>
  <si>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</si>
  <si>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</si>
  <si>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</si>
  <si>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</si>
  <si>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</si>
  <si>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</si>
  <si>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</si>
  <si>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</si>
  <si>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</si>
  <si>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</si>
  <si>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</si>
  <si>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</si>
  <si>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</si>
  <si>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</si>
  <si>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</si>
  <si>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</si>
  <si>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</si>
  <si>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</si>
  <si>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</si>
  <si>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</si>
  <si>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</si>
  <si>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</si>
  <si>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</si>
  <si>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</si>
  <si>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</si>
  <si>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</si>
  <si>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</si>
  <si>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</si>
  <si>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</si>
  <si>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</si>
  <si>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</si>
  <si>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</si>
  <si>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</si>
  <si>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</si>
  <si>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</si>
  <si>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</si>
  <si>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</si>
  <si>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</si>
  <si>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</si>
  <si>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</si>
  <si>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</si>
  <si>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</si>
  <si>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</si>
  <si>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</si>
  <si>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</si>
  <si>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</si>
  <si>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</si>
  <si>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</si>
  <si>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</si>
  <si>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</si>
  <si>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</si>
  <si>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</si>
  <si>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</si>
  <si>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</si>
  <si>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</si>
  <si>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</si>
  <si>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</si>
  <si>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</si>
  <si>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</si>
  <si>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</si>
  <si>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</si>
  <si>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</si>
  <si>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</si>
  <si>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</si>
  <si>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</si>
  <si>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</si>
  <si>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</si>
  <si>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</si>
  <si>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</si>
  <si>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</si>
  <si>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</si>
  <si>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</si>
  <si>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</si>
  <si>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</si>
  <si>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</si>
  <si>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</si>
  <si>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</si>
  <si>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</si>
  <si>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</si>
  <si>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</si>
  <si>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</si>
  <si>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</si>
  <si>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</si>
  <si>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</si>
  <si>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</si>
  <si>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</si>
  <si>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</si>
  <si>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</si>
  <si>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</si>
  <si>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</si>
  <si>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</si>
  <si>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</si>
  <si>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</si>
  <si>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</si>
  <si>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</si>
  <si>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</si>
  <si>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</si>
  <si>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</si>
  <si>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</si>
  <si>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</si>
  <si>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</si>
  <si>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</si>
  <si>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</si>
  <si>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</si>
  <si>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</si>
  <si>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</si>
  <si>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</si>
  <si>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</si>
  <si>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</si>
  <si>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</si>
  <si>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</si>
  <si>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</si>
  <si>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</si>
  <si>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</si>
  <si>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</si>
  <si>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</si>
  <si>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</si>
  <si>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</si>
  <si>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</si>
  <si>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</si>
  <si>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</si>
  <si>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</si>
  <si>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</si>
  <si>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</si>
  <si>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</si>
  <si>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</si>
  <si>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</si>
  <si>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</si>
  <si>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</si>
  <si>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</si>
  <si>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</si>
  <si>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</si>
  <si>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</si>
  <si>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</si>
  <si>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</si>
  <si>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</si>
  <si>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</si>
  <si>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</si>
  <si>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</si>
  <si>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</si>
  <si>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</si>
  <si>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</si>
  <si>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</si>
  <si>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</si>
  <si>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</si>
  <si>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</si>
  <si>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</si>
  <si>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</si>
  <si>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</si>
  <si>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</si>
  <si>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</si>
  <si>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</si>
  <si>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</si>
  <si>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</si>
  <si>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</si>
  <si>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</si>
  <si>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</si>
  <si>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</si>
  <si>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</si>
  <si>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</si>
  <si>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</si>
  <si>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</si>
  <si>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</si>
  <si>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</si>
  <si>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</si>
  <si>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</si>
  <si>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</si>
  <si>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</si>
  <si>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</si>
  <si>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</si>
  <si>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</si>
  <si>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</si>
  <si>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</si>
  <si>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</si>
  <si>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</si>
  <si>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</si>
  <si>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</si>
  <si>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</si>
  <si>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</si>
  <si>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</si>
  <si>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</si>
  <si>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</si>
  <si>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</si>
  <si>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</si>
  <si>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</si>
  <si>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</si>
  <si>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</si>
  <si>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</si>
  <si>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</si>
  <si>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</si>
  <si>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</si>
  <si>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</si>
  <si>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</si>
  <si>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</si>
  <si>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</si>
  <si>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</si>
  <si>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</si>
  <si>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</si>
  <si>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</si>
  <si>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</si>
  <si>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</si>
  <si>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</si>
  <si>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</si>
  <si>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</si>
  <si>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</si>
  <si>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</si>
  <si>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</si>
  <si>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</si>
  <si>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</si>
  <si>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</si>
  <si>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</si>
  <si>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</si>
  <si>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</si>
  <si>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</si>
  <si>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</si>
  <si>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</si>
  <si>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</si>
  <si>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</si>
  <si>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</si>
  <si>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</si>
  <si>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</si>
  <si>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</si>
  <si>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</si>
  <si>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</si>
  <si>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</si>
  <si>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</si>
  <si>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</si>
  <si>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</si>
  <si>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</si>
  <si>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</si>
  <si>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</si>
  <si>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</si>
  <si>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</si>
  <si>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</si>
  <si>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</si>
  <si>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</si>
  <si>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</si>
  <si>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</si>
  <si>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</si>
  <si>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</si>
  <si>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</si>
  <si>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</si>
  <si>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</si>
  <si>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</si>
  <si>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</si>
  <si>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</si>
  <si>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</si>
  <si>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</si>
  <si>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</si>
  <si>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</si>
  <si>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</si>
  <si>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</si>
  <si>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</si>
  <si>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</si>
  <si>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</si>
  <si>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</si>
  <si>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</si>
  <si>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</si>
  <si>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</si>
  <si>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</si>
  <si>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</si>
  <si>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</si>
  <si>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</si>
  <si>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</si>
  <si>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</si>
  <si>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</si>
  <si>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</si>
  <si>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</si>
  <si>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</si>
  <si>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</si>
  <si>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</si>
  <si>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</si>
  <si>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</si>
  <si>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</si>
  <si>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</si>
  <si>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</si>
  <si>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</si>
  <si>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</si>
  <si>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</si>
  <si>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</si>
  <si>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</si>
  <si>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</si>
  <si>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</si>
  <si>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</si>
  <si>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</si>
  <si>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</si>
  <si>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</si>
  <si>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</si>
  <si>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</si>
  <si>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</si>
  <si>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</si>
  <si>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</si>
  <si>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</si>
  <si>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</si>
  <si>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</si>
  <si>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</si>
  <si>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</si>
  <si>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</si>
  <si>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</si>
  <si>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</si>
  <si>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</si>
  <si>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</si>
  <si>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</si>
  <si>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</si>
  <si>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</si>
  <si>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</si>
  <si>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</si>
  <si>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</si>
  <si>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</si>
  <si>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</si>
  <si>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</si>
  <si>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</si>
  <si>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</si>
  <si>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</si>
  <si>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</si>
  <si>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</si>
  <si>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</si>
  <si>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</si>
  <si>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</si>
  <si>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</si>
  <si>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</si>
  <si>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</si>
  <si>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</si>
  <si>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</si>
  <si>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</si>
  <si>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</si>
  <si>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</si>
  <si>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</si>
  <si>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</si>
  <si>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</si>
  <si>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</si>
  <si>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</si>
  <si>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</si>
  <si>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</si>
  <si>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</si>
  <si>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</si>
  <si>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</si>
  <si>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</si>
  <si>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</si>
  <si>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</si>
  <si>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</si>
  <si>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</si>
  <si>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</si>
  <si>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</si>
  <si>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</si>
  <si>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</si>
  <si>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</si>
  <si>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</si>
  <si>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</si>
  <si>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</si>
  <si>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</si>
  <si>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</si>
  <si>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</si>
  <si>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</si>
  <si>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</si>
  <si>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</si>
  <si>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</si>
  <si>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</si>
  <si>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</si>
  <si>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</si>
  <si>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</si>
  <si>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</si>
  <si>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</si>
  <si>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</si>
  <si>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</si>
  <si>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</si>
  <si>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</si>
  <si>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</si>
  <si>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</si>
  <si>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</si>
  <si>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</si>
  <si>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</si>
  <si>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</si>
  <si>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</si>
  <si>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</si>
  <si>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</si>
  <si>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</si>
  <si>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</si>
  <si>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</si>
  <si>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</si>
  <si>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</si>
  <si>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</si>
  <si>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</si>
  <si>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</si>
  <si>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</si>
  <si>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</si>
  <si>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</si>
  <si>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</si>
  <si>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</si>
  <si>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</si>
  <si>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</si>
  <si>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</si>
  <si>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</si>
  <si>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</si>
  <si>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</si>
  <si>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</si>
  <si>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</si>
  <si>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</si>
  <si>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</si>
  <si>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</si>
  <si>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</si>
  <si>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</si>
  <si>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</si>
  <si>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</si>
  <si>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</si>
  <si>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</si>
  <si>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</si>
  <si>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</si>
  <si>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</si>
  <si>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</si>
  <si>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</si>
  <si>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</si>
  <si>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</si>
  <si>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</si>
  <si>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</si>
  <si>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</si>
  <si>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</si>
  <si>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</si>
  <si>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</si>
  <si>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</si>
  <si>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</si>
  <si>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</si>
  <si>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</si>
  <si>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</si>
  <si>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</si>
  <si>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</si>
  <si>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</si>
  <si>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</si>
  <si>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</si>
  <si>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</si>
  <si>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</si>
  <si>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</si>
  <si>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</si>
  <si>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</si>
  <si>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</si>
  <si>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</si>
  <si>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</si>
  <si>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</si>
  <si>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</si>
  <si>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</si>
  <si>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</si>
  <si>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</si>
  <si>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</si>
  <si>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</si>
  <si>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</si>
  <si>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</si>
  <si>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</si>
  <si>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</si>
  <si>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</si>
  <si>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</si>
  <si>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</si>
  <si>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</si>
  <si>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</si>
  <si>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</si>
  <si>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</si>
  <si>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</si>
  <si>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</si>
  <si>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</si>
  <si>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</si>
  <si>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</si>
  <si>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</si>
  <si>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</si>
  <si>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</si>
  <si>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</si>
  <si>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</si>
  <si>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</si>
  <si>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</si>
  <si>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</si>
  <si>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</si>
  <si>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</si>
  <si>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</si>
  <si>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</si>
  <si>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</si>
  <si>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</si>
  <si>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</si>
  <si>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</si>
  <si>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</si>
  <si>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</si>
  <si>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</si>
  <si>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</si>
  <si>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</si>
  <si>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</si>
  <si>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</si>
  <si>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</si>
  <si>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</si>
  <si>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</si>
  <si>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</si>
  <si>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</si>
  <si>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</si>
  <si>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</si>
  <si>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</si>
  <si>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</si>
  <si>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</si>
  <si>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</si>
  <si>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</si>
  <si>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</si>
  <si>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</si>
  <si>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</si>
  <si>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</si>
  <si>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</si>
  <si>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</si>
  <si>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</si>
  <si>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</si>
  <si>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</si>
  <si>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</si>
  <si>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</si>
  <si>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</si>
  <si>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</si>
  <si>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</si>
  <si>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</si>
  <si>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</si>
  <si>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</si>
  <si>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</si>
  <si>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</si>
  <si>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</si>
  <si>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</si>
  <si>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</si>
  <si>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</si>
  <si>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</si>
  <si>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</si>
  <si>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</si>
  <si>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</si>
  <si>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</si>
  <si>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</si>
  <si>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</si>
  <si>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</si>
  <si>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</si>
  <si>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</si>
  <si>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</si>
  <si>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</si>
  <si>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</si>
  <si>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</si>
  <si>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</si>
  <si>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</si>
  <si>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</si>
  <si>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</si>
  <si>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</si>
  <si>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</si>
  <si>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</si>
  <si>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</si>
  <si>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</si>
  <si>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</si>
  <si>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</si>
  <si>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</si>
  <si>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</si>
  <si>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</si>
  <si>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</si>
  <si>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</si>
  <si>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</si>
  <si>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</si>
  <si>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</si>
  <si>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</si>
  <si>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</si>
  <si>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</si>
  <si>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</si>
  <si>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</si>
  <si>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</si>
  <si>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</si>
  <si>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</si>
  <si>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</si>
  <si>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</si>
  <si>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</si>
  <si>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</si>
  <si>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</si>
  <si>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</si>
  <si>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</si>
  <si>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</si>
  <si>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</si>
  <si>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</si>
  <si>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</si>
  <si>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</si>
  <si>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</si>
  <si>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</si>
  <si>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</si>
  <si>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</si>
  <si>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</si>
  <si>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</si>
  <si>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</si>
  <si>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</si>
  <si>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</si>
  <si>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</si>
  <si>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</si>
  <si>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</si>
  <si>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</si>
  <si>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</si>
  <si>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</si>
  <si>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</si>
  <si>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</si>
  <si>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</si>
  <si>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</si>
  <si>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</si>
  <si>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</si>
  <si>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</si>
  <si>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</si>
  <si>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</si>
  <si>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</si>
  <si>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</si>
  <si>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</si>
  <si>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</si>
  <si>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</si>
  <si>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</si>
  <si>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</si>
  <si>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</si>
  <si>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</si>
  <si>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</si>
  <si>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</si>
  <si>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</si>
  <si>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</si>
  <si>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</si>
  <si>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</si>
  <si>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</si>
  <si>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</si>
  <si>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</si>
  <si>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</si>
  <si>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</si>
  <si>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</si>
  <si>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</si>
  <si>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</si>
  <si>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</si>
  <si>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</si>
  <si>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</si>
  <si>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</si>
  <si>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</si>
  <si>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</si>
  <si>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</si>
  <si>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</si>
  <si>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</si>
  <si>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</si>
  <si>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</si>
  <si>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</si>
  <si>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</si>
  <si>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</si>
  <si>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</si>
  <si>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</si>
  <si>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</si>
  <si>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</si>
  <si>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</si>
  <si>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</si>
  <si>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</si>
  <si>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</si>
  <si>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</si>
  <si>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</si>
  <si>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</si>
  <si>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</si>
  <si>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</si>
  <si>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</si>
  <si>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</si>
  <si>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</si>
  <si>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</si>
  <si>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</si>
  <si>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</si>
  <si>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</si>
  <si>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</si>
  <si>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</si>
  <si>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</si>
  <si>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</si>
  <si>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</si>
  <si>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</si>
  <si>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</si>
  <si>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</si>
  <si>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</si>
  <si>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</si>
  <si>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</si>
  <si>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</si>
  <si>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</si>
  <si>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</si>
  <si>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</si>
  <si>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</si>
  <si>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</si>
  <si>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</si>
  <si>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</si>
  <si>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</si>
  <si>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</si>
  <si>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</si>
  <si>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</si>
  <si>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</si>
  <si>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</si>
  <si>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</si>
  <si>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</si>
  <si>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</si>
  <si>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</si>
  <si>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</si>
  <si>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</si>
  <si>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</si>
  <si>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</si>
  <si>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</si>
  <si>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</si>
  <si>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</si>
  <si>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</si>
  <si>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</si>
  <si>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</si>
  <si>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</si>
  <si>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</si>
  <si>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</si>
  <si>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</si>
  <si>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</si>
  <si>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</si>
  <si>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</si>
  <si>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</si>
  <si>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</si>
  <si>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</si>
  <si>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</si>
  <si>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</si>
  <si>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</si>
  <si>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</si>
  <si>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</si>
  <si>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</si>
  <si>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</si>
  <si>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</si>
  <si>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</si>
  <si>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</si>
  <si>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</si>
  <si>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</si>
  <si>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</si>
  <si>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</si>
  <si>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</si>
  <si>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</si>
  <si>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</si>
  <si>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</si>
  <si>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</si>
  <si>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</si>
  <si>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</si>
  <si>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</si>
  <si>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</si>
  <si>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</si>
  <si>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</si>
  <si>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</si>
  <si>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</si>
  <si>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</si>
  <si>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</si>
  <si>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</si>
  <si>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</si>
  <si>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</si>
  <si>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</si>
  <si>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</si>
  <si>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</si>
  <si>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</si>
  <si>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</si>
  <si>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</si>
  <si>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</si>
  <si>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</si>
  <si>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</si>
  <si>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</si>
  <si>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</si>
  <si>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</si>
  <si>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</si>
  <si>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</si>
  <si>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</si>
  <si>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</si>
  <si>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</si>
  <si>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</si>
  <si>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</si>
  <si>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</si>
  <si>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</si>
  <si>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</si>
  <si>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</si>
  <si>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</si>
  <si>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</si>
  <si>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</si>
  <si>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</si>
  <si>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</si>
  <si>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</si>
  <si>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</si>
  <si>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</si>
  <si>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</si>
  <si>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</si>
  <si>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</si>
  <si>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</si>
  <si>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</si>
  <si>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</si>
  <si>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</si>
  <si>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</si>
  <si>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</si>
  <si>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</si>
  <si>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</si>
  <si>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</si>
  <si>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</si>
  <si>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</si>
  <si>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</si>
  <si>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</si>
  <si>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</si>
  <si>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</si>
  <si>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</si>
  <si>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</si>
  <si>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</si>
  <si>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</si>
  <si>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</si>
  <si>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</si>
  <si>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</si>
  <si>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</si>
  <si>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</si>
  <si>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</si>
  <si>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</si>
  <si>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</si>
  <si>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</si>
  <si>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</si>
  <si>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</si>
  <si>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</si>
  <si>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</si>
  <si>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</si>
  <si>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</si>
  <si>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</si>
  <si>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</si>
  <si>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</si>
  <si>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</si>
  <si>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</si>
  <si>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</si>
  <si>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</si>
  <si>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</si>
  <si>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</si>
  <si>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</si>
  <si>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</si>
  <si>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</si>
  <si>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</si>
  <si>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</si>
  <si>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</si>
  <si>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</si>
  <si>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</si>
  <si>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</si>
  <si>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</si>
  <si>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</si>
  <si>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</si>
  <si>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</si>
  <si>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</si>
  <si>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</si>
  <si>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</si>
  <si>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</si>
  <si>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</si>
  <si>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</si>
  <si>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</si>
  <si>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</si>
  <si>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</si>
  <si>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</si>
  <si>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</si>
  <si>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</si>
  <si>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</si>
  <si>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</si>
  <si>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</si>
  <si>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</si>
  <si>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</si>
  <si>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</si>
  <si>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</si>
  <si>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</si>
  <si>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</si>
  <si>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</si>
  <si>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</si>
  <si>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</si>
  <si>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</si>
  <si>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</si>
  <si>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</si>
  <si>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</si>
  <si>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</si>
  <si>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</si>
  <si>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</si>
  <si>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</si>
  <si>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</si>
  <si>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</si>
  <si>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</si>
  <si>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</si>
  <si>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</si>
  <si>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</si>
  <si>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</si>
  <si>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</si>
  <si>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</si>
  <si>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</si>
  <si>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</si>
  <si>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</si>
  <si>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</si>
  <si>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</si>
  <si>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</si>
  <si>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</si>
  <si>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</si>
  <si>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</si>
  <si>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</si>
  <si>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</si>
  <si>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</si>
  <si>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</si>
  <si>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</si>
  <si>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</si>
  <si>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</si>
  <si>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</si>
  <si>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</si>
  <si>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</si>
  <si>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</si>
  <si>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</si>
  <si>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</si>
  <si>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</si>
  <si>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</si>
  <si>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</si>
  <si>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</si>
  <si>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</si>
  <si>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</si>
  <si>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</si>
  <si>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</si>
  <si>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</si>
  <si>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</si>
  <si>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</si>
  <si>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</si>
  <si>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</si>
  <si>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</si>
  <si>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</si>
  <si>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</si>
  <si>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</si>
  <si>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</si>
  <si>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</si>
  <si>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</si>
  <si>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</si>
  <si>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</si>
  <si>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</si>
  <si>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</si>
  <si>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</si>
  <si>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</si>
  <si>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</si>
  <si>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</si>
  <si>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</si>
  <si>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</si>
  <si>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</si>
  <si>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</si>
  <si>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</si>
  <si>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</si>
  <si>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</si>
  <si>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</si>
  <si>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</si>
  <si>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</si>
  <si>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</si>
  <si>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</si>
  <si>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</si>
  <si>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</si>
  <si>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</si>
  <si>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</si>
  <si>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</si>
  <si>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</si>
  <si>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</si>
  <si>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</si>
  <si>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</si>
  <si>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</si>
  <si>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</si>
  <si>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</si>
  <si>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</si>
  <si>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</si>
  <si>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</si>
  <si>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</si>
  <si>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</si>
  <si>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</si>
  <si>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</si>
  <si>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</si>
  <si>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</si>
  <si>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</si>
  <si>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</si>
  <si>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</si>
  <si>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</si>
  <si>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</si>
  <si>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</si>
  <si>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</si>
  <si>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</si>
  <si>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</si>
  <si>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</si>
  <si>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</si>
  <si>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</si>
  <si>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</si>
  <si>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</si>
  <si>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</si>
  <si>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</si>
  <si>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</si>
  <si>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</si>
  <si>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</si>
  <si>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</si>
  <si>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</si>
  <si>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</si>
  <si>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</si>
  <si>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</si>
  <si>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</si>
  <si>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</si>
  <si>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</si>
  <si>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</si>
  <si>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</si>
  <si>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</si>
  <si>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</si>
  <si>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</si>
  <si>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</si>
  <si>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</si>
  <si>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</si>
  <si>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</si>
  <si>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</si>
  <si>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</si>
  <si>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</si>
  <si>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</si>
  <si>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</si>
  <si>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</si>
  <si>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</si>
  <si>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</si>
  <si>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</si>
  <si>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</si>
  <si>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</si>
  <si>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</si>
  <si>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</si>
  <si>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</si>
  <si>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</si>
  <si>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</si>
  <si>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</si>
  <si>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</si>
  <si>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</si>
  <si>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</si>
  <si>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</si>
  <si>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</si>
  <si>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</si>
  <si>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</si>
  <si>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</si>
  <si>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</si>
  <si>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</si>
  <si>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</si>
  <si>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</si>
  <si>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</si>
  <si>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</si>
  <si>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</si>
  <si>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</si>
  <si>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</si>
  <si>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</si>
  <si>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</si>
  <si>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</si>
  <si>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</si>
  <si>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</si>
  <si>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</si>
  <si>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</si>
  <si>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</si>
  <si>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</si>
  <si>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</si>
  <si>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</si>
  <si>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</si>
  <si>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</si>
  <si>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</si>
  <si>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</si>
  <si>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</si>
  <si>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</si>
  <si>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</si>
  <si>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</si>
  <si>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</si>
  <si>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</si>
  <si>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</si>
  <si>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</si>
  <si>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</si>
  <si>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</si>
  <si>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</si>
  <si>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</si>
  <si>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</si>
  <si>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</si>
  <si>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</si>
  <si>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</si>
  <si>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</si>
  <si>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</si>
  <si>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</si>
  <si>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</si>
  <si>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</si>
  <si>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</si>
  <si>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</si>
  <si>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</si>
  <si>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</si>
  <si>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</si>
  <si>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</si>
  <si>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</si>
  <si>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</si>
  <si>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</si>
  <si>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</si>
  <si>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</si>
  <si>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</si>
  <si>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</si>
  <si>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</si>
  <si>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</si>
  <si>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</si>
  <si>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</si>
  <si>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</si>
  <si>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</si>
  <si>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</si>
  <si>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</si>
  <si>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</si>
  <si>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</si>
  <si>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</si>
  <si>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</si>
  <si>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</si>
  <si>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</si>
  <si>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</si>
  <si>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</si>
  <si>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</si>
  <si>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</si>
  <si>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</si>
  <si>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</si>
  <si>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</si>
  <si>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</si>
  <si>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</si>
  <si>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</si>
  <si>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</si>
  <si>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</si>
  <si>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</si>
  <si>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</si>
  <si>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</si>
  <si>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</si>
  <si>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</si>
  <si>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</si>
  <si>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</si>
  <si>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</si>
  <si>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</si>
  <si>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</si>
  <si>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</si>
  <si>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</si>
  <si>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</si>
  <si>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</si>
  <si>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</si>
  <si>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</si>
  <si>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</si>
  <si>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</si>
  <si>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</si>
  <si>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</si>
  <si>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</si>
  <si>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</si>
  <si>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</si>
  <si>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</si>
  <si>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</si>
  <si>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</si>
  <si>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</si>
  <si>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</si>
  <si>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</si>
  <si>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</si>
  <si>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</si>
  <si>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</si>
  <si>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</si>
  <si>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</si>
  <si>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</si>
  <si>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</si>
  <si>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</si>
  <si>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</si>
  <si>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</si>
  <si>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</si>
  <si>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</si>
  <si>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</si>
  <si>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</si>
  <si>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</si>
  <si>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</si>
  <si>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</si>
  <si>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</si>
  <si>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</si>
  <si>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</si>
  <si>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</si>
  <si>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</si>
  <si>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</si>
  <si>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</si>
  <si>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</si>
  <si>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</si>
  <si>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</si>
  <si>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</si>
  <si>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</si>
  <si>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</si>
  <si>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</si>
  <si>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</si>
  <si>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</si>
  <si>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</si>
  <si>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</si>
  <si>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</si>
  <si>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</si>
  <si>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</si>
  <si>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</si>
  <si>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</si>
  <si>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</si>
  <si>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</si>
  <si>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</si>
  <si>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</si>
  <si>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</si>
  <si>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</si>
  <si>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</si>
  <si>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</si>
  <si>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</si>
  <si>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</si>
  <si>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</si>
  <si>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</si>
  <si>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</si>
  <si>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</si>
  <si>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</si>
  <si>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</si>
  <si>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</si>
  <si>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</si>
  <si>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</si>
  <si>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</si>
  <si>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</si>
  <si>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</si>
  <si>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</si>
  <si>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</si>
  <si>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</si>
  <si>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</si>
  <si>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</si>
  <si>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</si>
  <si>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</si>
  <si>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</si>
  <si>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</si>
  <si>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</si>
  <si>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</si>
  <si>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</si>
  <si>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</si>
  <si>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</si>
  <si>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</si>
  <si>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</si>
  <si>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</si>
  <si>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</si>
  <si>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</si>
  <si>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</si>
  <si>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</si>
  <si>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</si>
  <si>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</si>
  <si>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</si>
  <si>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</si>
  <si>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</si>
  <si>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</si>
  <si>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</si>
  <si>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</si>
  <si>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</si>
  <si>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</si>
  <si>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</si>
  <si>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</si>
  <si>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</si>
  <si>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</si>
  <si>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</si>
  <si>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</si>
  <si>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</si>
  <si>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</si>
  <si>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</si>
  <si>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</si>
  <si>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</si>
  <si>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</si>
  <si>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</si>
  <si>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</si>
  <si>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</si>
  <si>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</si>
  <si>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</si>
  <si>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</si>
  <si>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</si>
  <si>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</si>
  <si>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</si>
  <si>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</si>
  <si>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</si>
  <si>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</si>
  <si>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</si>
  <si>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</si>
  <si>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</si>
  <si>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</si>
  <si>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</si>
  <si>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Nanomotion LTD</t>
  </si>
  <si>
    <t>Mordot Hacarmel Industrial Park Hacarmel St. Yoknean, Israel</t>
  </si>
  <si>
    <t>David Pessah</t>
  </si>
  <si>
    <t>nano@nanomotion.com</t>
  </si>
  <si>
    <t>972-73-2498000</t>
  </si>
  <si>
    <t>Alan Feinstein</t>
  </si>
  <si>
    <t>CID001434</t>
  </si>
  <si>
    <t>PT DS Jaya Abadi</t>
  </si>
  <si>
    <t/>
  </si>
  <si>
    <t>CID002593</t>
  </si>
  <si>
    <t>PT Rajehan Ariq</t>
  </si>
  <si>
    <t>CID002776</t>
  </si>
  <si>
    <t>PT Bangka Prima Tin</t>
  </si>
  <si>
    <t>Zhan jin Mining Industry Co.,Ltd</t>
    <phoneticPr fontId="28"/>
  </si>
  <si>
    <t>LIFU123_JM@163.CO</t>
    <phoneticPr fontId="28"/>
  </si>
  <si>
    <t>Huichang Jinshunda Tin Co., Ltd.</t>
  </si>
  <si>
    <t>CID000760</t>
  </si>
  <si>
    <t>Gejiu Non-Ferrous Metal Processing Co .,Ltd</t>
    <phoneticPr fontId="28"/>
  </si>
  <si>
    <t>yunnan_tin@126.com</t>
    <phoneticPr fontId="28"/>
  </si>
  <si>
    <t>Asago</t>
  </si>
  <si>
    <t>Enthone</t>
  </si>
  <si>
    <t>Elisabeth-Selbert-Strasse 4</t>
  </si>
  <si>
    <t>Langenfeld</t>
  </si>
  <si>
    <t>enthone.de@enthone.com</t>
  </si>
  <si>
    <t>627350190@qq.com</t>
  </si>
  <si>
    <t>Sales VP</t>
  </si>
  <si>
    <t>1-(631)-585-3000</t>
  </si>
  <si>
    <t>https://www.elementsolutionsinc.com/about/quality-corporate-social-responsibility/corporate-social-responsibility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</si>
</sst>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color rgb="FF333333"/>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theme="3"/>
      </left>
      <right style="thin">
        <color theme="3"/>
      </right>
      <top style="thin">
        <color theme="3"/>
      </top>
      <bottom style="thin">
        <color theme="3"/>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7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0" borderId="19" xfId="0" applyBorder="1" applyAlignment="1" applyProtection="1">
      <alignment horizontal="left" vertical="center"/>
      <protection locked="0" hidden="1"/>
    </xf>
    <xf numFmtId="0" fontId="0" fillId="33" borderId="48" xfId="0" applyFill="1" applyBorder="1" applyAlignment="1" applyProtection="1">
      <alignment horizontal="left" vertical="center"/>
      <protection locked="0"/>
    </xf>
    <xf numFmtId="0" fontId="0" fillId="33" borderId="48" xfId="0" applyFill="1" applyBorder="1" applyAlignment="1" applyProtection="1">
      <alignment horizontal="left" vertical="center" wrapText="1"/>
      <protection locked="0"/>
    </xf>
    <xf numFmtId="0" fontId="0" fillId="0" borderId="19" xfId="0" applyBorder="1" applyAlignment="1" applyProtection="1">
      <alignment wrapText="1"/>
      <protection locked="0"/>
    </xf>
    <xf numFmtId="49" fontId="0" fillId="0" borderId="0" xfId="0" applyNumberFormat="1" applyProtection="1">
      <protection locked="0"/>
    </xf>
    <xf numFmtId="0" fontId="0" fillId="33" borderId="42" xfId="0" applyFill="1" applyBorder="1" applyAlignment="1" applyProtection="1">
      <alignment horizontal="left" vertical="center" wrapText="1"/>
      <protection locked="0"/>
    </xf>
    <xf numFmtId="0" fontId="99" fillId="0" borderId="0" xfId="0" applyFont="1" applyProtection="1">
      <protection locked="0"/>
    </xf>
    <xf numFmtId="0" fontId="15" fillId="33" borderId="65" xfId="0" applyFont="1" applyFill="1" applyBorder="1" applyProtection="1">
      <protection locked="0" hidden="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02">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ano@nano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ementsolutionsinc.com/about/quality-corporate-social-responsibility/corporate-social-responsibility" TargetMode="External"/><Relationship Id="rId4" Type="http://schemas.openxmlformats.org/officeDocument/2006/relationships/hyperlink" Target="mailto:nano@nanomo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F55" sqref="F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74"/>
      <c r="B2" s="35" t="s">
        <v>847</v>
      </c>
      <c r="C2" s="33"/>
      <c r="D2" s="199"/>
      <c r="E2" s="3"/>
      <c r="F2" s="33"/>
      <c r="G2" s="31"/>
    </row>
    <row r="3" spans="1:7">
      <c r="A3" s="374"/>
      <c r="B3" s="5" t="s">
        <v>839</v>
      </c>
      <c r="C3" s="6"/>
      <c r="D3" s="200"/>
      <c r="E3" s="3"/>
      <c r="F3" s="6"/>
      <c r="G3" s="31"/>
    </row>
    <row r="4" spans="1:7" ht="15">
      <c r="A4" s="374"/>
      <c r="B4" s="38" t="s">
        <v>849</v>
      </c>
      <c r="C4" s="7"/>
      <c r="D4" s="201"/>
      <c r="E4" s="3"/>
      <c r="F4" s="7"/>
      <c r="G4" s="31"/>
    </row>
    <row r="5" spans="1:7">
      <c r="A5" s="374"/>
      <c r="B5" s="37" t="s">
        <v>1040</v>
      </c>
      <c r="C5" s="4"/>
      <c r="D5" s="202"/>
      <c r="E5" s="3"/>
      <c r="F5" s="4"/>
      <c r="G5" s="31"/>
    </row>
    <row r="6" spans="1:7">
      <c r="A6" s="374"/>
      <c r="B6" s="8"/>
      <c r="C6" s="8"/>
      <c r="D6" s="203"/>
      <c r="E6" s="8"/>
      <c r="F6" s="8"/>
      <c r="G6" s="31"/>
    </row>
    <row r="7" spans="1:7">
      <c r="A7" s="374"/>
      <c r="B7" s="8"/>
      <c r="C7" s="8"/>
      <c r="D7" s="203"/>
      <c r="E7" s="8"/>
      <c r="F7" s="8"/>
      <c r="G7" s="31"/>
    </row>
    <row r="8" spans="1:7">
      <c r="A8" s="374"/>
      <c r="B8" s="8"/>
      <c r="C8" s="8"/>
      <c r="D8" s="203"/>
      <c r="E8" s="8"/>
      <c r="F8" s="8"/>
      <c r="G8" s="31"/>
    </row>
    <row r="9" spans="1:7">
      <c r="A9" s="374"/>
      <c r="B9" s="377" t="s">
        <v>850</v>
      </c>
      <c r="C9" s="377"/>
      <c r="D9" s="377"/>
      <c r="E9" s="377"/>
      <c r="F9" s="377"/>
      <c r="G9" s="31"/>
    </row>
    <row r="10" spans="1:7" ht="27" customHeight="1">
      <c r="A10" s="374"/>
      <c r="B10" s="378" t="s">
        <v>438</v>
      </c>
      <c r="C10" s="378"/>
      <c r="D10" s="378"/>
      <c r="E10" s="378"/>
      <c r="F10" s="378"/>
      <c r="G10" s="31"/>
    </row>
    <row r="11" spans="1:7" ht="27" customHeight="1">
      <c r="A11" s="374"/>
      <c r="B11" s="379"/>
      <c r="C11" s="379"/>
      <c r="D11" s="379"/>
      <c r="E11" s="379"/>
      <c r="F11" s="379"/>
      <c r="G11" s="31"/>
    </row>
    <row r="12" spans="1:7">
      <c r="A12" s="374"/>
      <c r="B12" s="39" t="s">
        <v>848</v>
      </c>
      <c r="C12" s="40" t="s">
        <v>851</v>
      </c>
      <c r="D12" s="204" t="s">
        <v>852</v>
      </c>
      <c r="E12" s="40" t="s">
        <v>612</v>
      </c>
      <c r="F12" s="40" t="s">
        <v>613</v>
      </c>
      <c r="G12" s="31"/>
    </row>
    <row r="13" spans="1:7" ht="20">
      <c r="A13" s="374"/>
      <c r="B13" s="2">
        <v>1</v>
      </c>
      <c r="C13" s="34" t="s">
        <v>1088</v>
      </c>
      <c r="D13" s="36" t="s">
        <v>876</v>
      </c>
      <c r="E13" s="187" t="s">
        <v>853</v>
      </c>
      <c r="F13" s="187"/>
      <c r="G13" s="31"/>
    </row>
    <row r="14" spans="1:7" ht="30">
      <c r="A14" s="374"/>
      <c r="B14" s="2">
        <v>2</v>
      </c>
      <c r="C14" s="34" t="s">
        <v>1088</v>
      </c>
      <c r="D14" s="36" t="s">
        <v>1025</v>
      </c>
      <c r="E14" s="187" t="s">
        <v>530</v>
      </c>
      <c r="F14" s="187" t="s">
        <v>531</v>
      </c>
      <c r="G14" s="31"/>
    </row>
    <row r="15" spans="1:7" ht="89.15" customHeight="1">
      <c r="A15" s="374"/>
      <c r="B15" s="380">
        <v>2.0099999999999998</v>
      </c>
      <c r="C15" s="371" t="s">
        <v>1088</v>
      </c>
      <c r="D15" s="383" t="s">
        <v>2263</v>
      </c>
      <c r="E15" s="188" t="s">
        <v>614</v>
      </c>
      <c r="F15" s="188" t="s">
        <v>617</v>
      </c>
      <c r="G15" s="31"/>
    </row>
    <row r="16" spans="1:7" ht="99" customHeight="1">
      <c r="A16" s="374"/>
      <c r="B16" s="381"/>
      <c r="C16" s="372"/>
      <c r="D16" s="384"/>
      <c r="E16" s="189"/>
      <c r="F16" s="189" t="s">
        <v>615</v>
      </c>
      <c r="G16" s="31"/>
    </row>
    <row r="17" spans="1:7" ht="63" customHeight="1">
      <c r="A17" s="374"/>
      <c r="B17" s="382"/>
      <c r="C17" s="373"/>
      <c r="D17" s="385"/>
      <c r="E17" s="34"/>
      <c r="F17" s="34" t="s">
        <v>616</v>
      </c>
      <c r="G17" s="31"/>
    </row>
    <row r="18" spans="1:7" ht="117" customHeight="1">
      <c r="A18" s="374"/>
      <c r="B18" s="380">
        <v>2.02</v>
      </c>
      <c r="C18" s="371" t="s">
        <v>1088</v>
      </c>
      <c r="D18" s="383" t="s">
        <v>2264</v>
      </c>
      <c r="E18" s="188" t="s">
        <v>439</v>
      </c>
      <c r="F18" s="188" t="s">
        <v>525</v>
      </c>
      <c r="G18" s="31"/>
    </row>
    <row r="19" spans="1:7" ht="71.150000000000006" customHeight="1">
      <c r="A19" s="374"/>
      <c r="B19" s="381"/>
      <c r="C19" s="372"/>
      <c r="D19" s="384"/>
      <c r="E19" s="189" t="s">
        <v>529</v>
      </c>
      <c r="F19" s="189" t="s">
        <v>440</v>
      </c>
      <c r="G19" s="31"/>
    </row>
    <row r="20" spans="1:7" ht="90.75" customHeight="1">
      <c r="A20" s="374"/>
      <c r="B20" s="381"/>
      <c r="C20" s="372"/>
      <c r="D20" s="384"/>
      <c r="E20" s="189"/>
      <c r="F20" s="189" t="s">
        <v>619</v>
      </c>
      <c r="G20" s="31"/>
    </row>
    <row r="21" spans="1:7" ht="74.25" customHeight="1">
      <c r="A21" s="374"/>
      <c r="B21" s="382"/>
      <c r="C21" s="373"/>
      <c r="D21" s="385"/>
      <c r="E21" s="34"/>
      <c r="F21" s="34" t="s">
        <v>618</v>
      </c>
      <c r="G21" s="31"/>
    </row>
    <row r="22" spans="1:7" ht="90" customHeight="1">
      <c r="A22" s="374"/>
      <c r="B22" s="389">
        <v>2.0299999999999998</v>
      </c>
      <c r="C22" s="389" t="s">
        <v>822</v>
      </c>
      <c r="D22" s="368" t="s">
        <v>2265</v>
      </c>
      <c r="E22" s="371" t="s">
        <v>437</v>
      </c>
      <c r="F22" s="188" t="s">
        <v>460</v>
      </c>
      <c r="G22" s="31"/>
    </row>
    <row r="23" spans="1:7" ht="109.5" customHeight="1">
      <c r="A23" s="374"/>
      <c r="B23" s="390"/>
      <c r="C23" s="390"/>
      <c r="D23" s="369"/>
      <c r="E23" s="372"/>
      <c r="F23" s="189" t="s">
        <v>823</v>
      </c>
      <c r="G23" s="31"/>
    </row>
    <row r="24" spans="1:7" ht="74.25" customHeight="1">
      <c r="A24" s="374"/>
      <c r="B24" s="391"/>
      <c r="C24" s="391"/>
      <c r="D24" s="370"/>
      <c r="E24" s="373"/>
      <c r="F24" s="34" t="s">
        <v>436</v>
      </c>
      <c r="G24" s="31"/>
    </row>
    <row r="25" spans="1:7" ht="72" customHeight="1">
      <c r="A25" s="374"/>
      <c r="B25" s="2" t="s">
        <v>458</v>
      </c>
      <c r="C25" s="34" t="s">
        <v>459</v>
      </c>
      <c r="D25" s="36" t="s">
        <v>2266</v>
      </c>
      <c r="E25" s="34" t="s">
        <v>2261</v>
      </c>
      <c r="F25" s="34" t="s">
        <v>461</v>
      </c>
      <c r="G25" s="31"/>
    </row>
    <row r="26" spans="1:7" ht="98.15" customHeight="1">
      <c r="A26" s="374"/>
      <c r="B26" s="386">
        <v>3</v>
      </c>
      <c r="C26" s="380" t="s">
        <v>70</v>
      </c>
      <c r="D26" s="383" t="s">
        <v>2267</v>
      </c>
      <c r="E26" s="371" t="s">
        <v>0</v>
      </c>
      <c r="F26" s="188" t="s">
        <v>64</v>
      </c>
      <c r="G26" s="31"/>
    </row>
    <row r="27" spans="1:7" ht="90" customHeight="1">
      <c r="A27" s="374"/>
      <c r="B27" s="387"/>
      <c r="C27" s="381"/>
      <c r="D27" s="384"/>
      <c r="E27" s="372"/>
      <c r="F27" s="189" t="s">
        <v>59</v>
      </c>
      <c r="G27" s="31"/>
    </row>
    <row r="28" spans="1:7" ht="19.399999999999999" customHeight="1">
      <c r="A28" s="374"/>
      <c r="B28" s="387"/>
      <c r="C28" s="381"/>
      <c r="D28" s="384"/>
      <c r="E28" s="372"/>
      <c r="F28" s="189" t="s">
        <v>60</v>
      </c>
      <c r="G28" s="31"/>
    </row>
    <row r="29" spans="1:7" ht="74.5" customHeight="1">
      <c r="A29" s="374"/>
      <c r="B29" s="387"/>
      <c r="C29" s="381"/>
      <c r="D29" s="384"/>
      <c r="E29" s="372"/>
      <c r="F29" s="189" t="s">
        <v>61</v>
      </c>
      <c r="G29" s="31"/>
    </row>
    <row r="30" spans="1:7" ht="62.5" customHeight="1">
      <c r="A30" s="374"/>
      <c r="B30" s="387"/>
      <c r="C30" s="381"/>
      <c r="D30" s="384"/>
      <c r="E30" s="372"/>
      <c r="F30" s="189" t="s">
        <v>62</v>
      </c>
      <c r="G30" s="31"/>
    </row>
    <row r="31" spans="1:7" ht="81" customHeight="1">
      <c r="A31" s="374"/>
      <c r="B31" s="387"/>
      <c r="C31" s="381"/>
      <c r="D31" s="384"/>
      <c r="E31" s="372"/>
      <c r="F31" s="189" t="s">
        <v>63</v>
      </c>
      <c r="G31" s="31"/>
    </row>
    <row r="32" spans="1:7" ht="48.75" customHeight="1">
      <c r="A32" s="374"/>
      <c r="B32" s="387"/>
      <c r="C32" s="381"/>
      <c r="D32" s="384"/>
      <c r="E32" s="372"/>
      <c r="F32" s="189" t="s">
        <v>66</v>
      </c>
      <c r="G32" s="31"/>
    </row>
    <row r="33" spans="1:7" ht="98.5" customHeight="1">
      <c r="A33" s="374"/>
      <c r="B33" s="387"/>
      <c r="C33" s="381"/>
      <c r="D33" s="384"/>
      <c r="E33" s="372"/>
      <c r="F33" s="189" t="s">
        <v>65</v>
      </c>
      <c r="G33" s="31"/>
    </row>
    <row r="34" spans="1:7" ht="89.15" customHeight="1">
      <c r="A34" s="374"/>
      <c r="B34" s="387"/>
      <c r="C34" s="381"/>
      <c r="D34" s="384"/>
      <c r="E34" s="372"/>
      <c r="F34" s="189" t="s">
        <v>67</v>
      </c>
      <c r="G34" s="31"/>
    </row>
    <row r="35" spans="1:7" ht="29.15" customHeight="1">
      <c r="A35" s="374"/>
      <c r="B35" s="387"/>
      <c r="C35" s="381"/>
      <c r="D35" s="384"/>
      <c r="E35" s="372"/>
      <c r="F35" s="189" t="s">
        <v>68</v>
      </c>
      <c r="G35" s="31"/>
    </row>
    <row r="36" spans="1:7" ht="111">
      <c r="A36" s="374"/>
      <c r="B36" s="388"/>
      <c r="C36" s="382"/>
      <c r="D36" s="385"/>
      <c r="E36" s="373"/>
      <c r="F36" s="190" t="s">
        <v>69</v>
      </c>
      <c r="G36" s="31"/>
    </row>
    <row r="37" spans="1:7" ht="100">
      <c r="A37" s="374"/>
      <c r="B37" s="163">
        <v>3.01</v>
      </c>
      <c r="C37" s="164" t="s">
        <v>70</v>
      </c>
      <c r="D37" s="36" t="s">
        <v>2268</v>
      </c>
      <c r="E37" s="191" t="s">
        <v>1328</v>
      </c>
      <c r="F37" s="192" t="s">
        <v>1434</v>
      </c>
      <c r="G37" s="31"/>
    </row>
    <row r="38" spans="1:7" ht="90">
      <c r="A38" s="374"/>
      <c r="B38" s="163">
        <v>3.02</v>
      </c>
      <c r="C38" s="164" t="s">
        <v>1361</v>
      </c>
      <c r="D38" s="36" t="s">
        <v>2269</v>
      </c>
      <c r="E38" s="191" t="s">
        <v>1376</v>
      </c>
      <c r="F38" s="192" t="s">
        <v>1435</v>
      </c>
      <c r="G38" s="31"/>
    </row>
    <row r="39" spans="1:7" ht="80">
      <c r="A39" s="374"/>
      <c r="B39" s="173">
        <v>4</v>
      </c>
      <c r="C39" s="172" t="s">
        <v>1531</v>
      </c>
      <c r="D39" s="36" t="s">
        <v>2270</v>
      </c>
      <c r="E39" s="34" t="s">
        <v>2213</v>
      </c>
      <c r="F39" s="34" t="s">
        <v>1532</v>
      </c>
      <c r="G39" s="31"/>
    </row>
    <row r="40" spans="1:7" ht="50">
      <c r="A40" s="374"/>
      <c r="B40" s="163">
        <v>4.01</v>
      </c>
      <c r="C40" s="172" t="s">
        <v>1531</v>
      </c>
      <c r="D40" s="36" t="s">
        <v>2272</v>
      </c>
      <c r="E40" s="34" t="s">
        <v>2227</v>
      </c>
      <c r="F40" s="34" t="s">
        <v>2231</v>
      </c>
      <c r="G40" s="31"/>
    </row>
    <row r="41" spans="1:7" ht="50">
      <c r="A41" s="374"/>
      <c r="B41" s="163" t="s">
        <v>2259</v>
      </c>
      <c r="C41" s="172" t="s">
        <v>1531</v>
      </c>
      <c r="D41" s="36" t="s">
        <v>2271</v>
      </c>
      <c r="E41" s="34" t="s">
        <v>2262</v>
      </c>
      <c r="F41" s="34" t="s">
        <v>2260</v>
      </c>
      <c r="G41" s="31"/>
    </row>
    <row r="42" spans="1:7" ht="50">
      <c r="A42" s="374"/>
      <c r="B42" s="163" t="s">
        <v>2295</v>
      </c>
      <c r="C42" s="172" t="s">
        <v>1531</v>
      </c>
      <c r="D42" s="36" t="s">
        <v>2302</v>
      </c>
      <c r="E42" s="34" t="s">
        <v>2261</v>
      </c>
      <c r="F42" s="34" t="s">
        <v>2296</v>
      </c>
      <c r="G42" s="31"/>
    </row>
    <row r="43" spans="1:7" ht="110">
      <c r="A43" s="374"/>
      <c r="B43" s="184">
        <v>4.0999999999999996</v>
      </c>
      <c r="C43" s="172" t="s">
        <v>2301</v>
      </c>
      <c r="D43" s="185">
        <v>42867</v>
      </c>
      <c r="E43" s="193" t="s">
        <v>2304</v>
      </c>
      <c r="F43" s="34" t="s">
        <v>2303</v>
      </c>
      <c r="G43" s="31"/>
    </row>
    <row r="44" spans="1:7" ht="70">
      <c r="A44" s="374"/>
      <c r="B44" s="184">
        <v>4.2</v>
      </c>
      <c r="C44" s="172" t="s">
        <v>2301</v>
      </c>
      <c r="D44" s="185">
        <v>42704</v>
      </c>
      <c r="E44" s="193" t="s">
        <v>2503</v>
      </c>
      <c r="F44" s="34" t="s">
        <v>2478</v>
      </c>
      <c r="G44" s="31"/>
    </row>
    <row r="45" spans="1:7" ht="130">
      <c r="A45" s="374"/>
      <c r="B45" s="233">
        <v>5</v>
      </c>
      <c r="C45" s="172" t="s">
        <v>2301</v>
      </c>
      <c r="D45" s="185">
        <v>42867</v>
      </c>
      <c r="E45" s="193" t="s">
        <v>12784</v>
      </c>
      <c r="F45" s="34" t="s">
        <v>12506</v>
      </c>
      <c r="G45" s="31"/>
    </row>
    <row r="46" spans="1:7" ht="30">
      <c r="A46" s="374"/>
      <c r="B46" s="184">
        <v>5.01</v>
      </c>
      <c r="C46" s="172" t="s">
        <v>2301</v>
      </c>
      <c r="D46" s="185">
        <v>42907</v>
      </c>
      <c r="E46" s="193" t="s">
        <v>15650</v>
      </c>
      <c r="F46" s="34" t="s">
        <v>12506</v>
      </c>
      <c r="G46" s="31"/>
    </row>
    <row r="47" spans="1:7" ht="60">
      <c r="A47" s="374"/>
      <c r="B47" s="184">
        <v>5.0999999999999996</v>
      </c>
      <c r="C47" s="172" t="s">
        <v>2301</v>
      </c>
      <c r="D47" s="185">
        <v>43070</v>
      </c>
      <c r="E47" s="193" t="s">
        <v>12994</v>
      </c>
      <c r="F47" s="34" t="s">
        <v>12995</v>
      </c>
      <c r="G47" s="31"/>
    </row>
    <row r="48" spans="1:7" ht="50">
      <c r="A48" s="374"/>
      <c r="B48" s="184">
        <v>5.1100000000000003</v>
      </c>
      <c r="C48" s="172" t="s">
        <v>13232</v>
      </c>
      <c r="D48" s="185">
        <v>43217</v>
      </c>
      <c r="E48" s="193" t="s">
        <v>13358</v>
      </c>
      <c r="F48" s="34" t="s">
        <v>13266</v>
      </c>
      <c r="G48" s="31"/>
    </row>
    <row r="49" spans="1:7" ht="50">
      <c r="A49" s="374"/>
      <c r="B49" s="184">
        <v>5.12</v>
      </c>
      <c r="C49" s="172" t="s">
        <v>13232</v>
      </c>
      <c r="D49" s="185">
        <v>43581</v>
      </c>
      <c r="E49" s="193" t="s">
        <v>13358</v>
      </c>
      <c r="F49" s="34" t="s">
        <v>13920</v>
      </c>
      <c r="G49" s="31"/>
    </row>
    <row r="50" spans="1:7" ht="70">
      <c r="A50" s="374"/>
      <c r="B50" s="233">
        <v>6</v>
      </c>
      <c r="C50" s="172" t="s">
        <v>13232</v>
      </c>
      <c r="D50" s="185">
        <v>43964</v>
      </c>
      <c r="E50" s="193" t="s">
        <v>14138</v>
      </c>
      <c r="F50" s="34" t="s">
        <v>13925</v>
      </c>
      <c r="G50" s="31"/>
    </row>
    <row r="51" spans="1:7" ht="40">
      <c r="A51" s="374"/>
      <c r="B51" s="184">
        <v>6.01</v>
      </c>
      <c r="C51" s="172" t="s">
        <v>13232</v>
      </c>
      <c r="D51" s="185">
        <v>43970</v>
      </c>
      <c r="E51" s="193" t="s">
        <v>15651</v>
      </c>
      <c r="F51" s="193" t="s">
        <v>13925</v>
      </c>
      <c r="G51" s="31"/>
    </row>
    <row r="52" spans="1:7" ht="40">
      <c r="A52" s="374"/>
      <c r="B52" s="184">
        <v>6.1</v>
      </c>
      <c r="C52" s="172" t="s">
        <v>13232</v>
      </c>
      <c r="D52" s="185">
        <v>44314</v>
      </c>
      <c r="E52" s="193" t="s">
        <v>15631</v>
      </c>
      <c r="F52" s="193" t="s">
        <v>15144</v>
      </c>
      <c r="G52" s="31"/>
    </row>
    <row r="53" spans="1:7" ht="40">
      <c r="A53" s="374"/>
      <c r="B53" s="184">
        <v>6.2</v>
      </c>
      <c r="C53" s="172" t="s">
        <v>13232</v>
      </c>
      <c r="D53" s="185">
        <v>44678</v>
      </c>
      <c r="E53" s="193" t="s">
        <v>15631</v>
      </c>
      <c r="F53" s="193" t="s">
        <v>15624</v>
      </c>
      <c r="G53" s="31"/>
    </row>
    <row r="54" spans="1:7" ht="40">
      <c r="A54" s="374"/>
      <c r="B54" s="184">
        <v>6.21</v>
      </c>
      <c r="C54" s="172" t="s">
        <v>13232</v>
      </c>
      <c r="D54" s="185">
        <v>44687</v>
      </c>
      <c r="E54" s="193" t="s">
        <v>15652</v>
      </c>
      <c r="F54" s="193" t="s">
        <v>15624</v>
      </c>
      <c r="G54" s="31"/>
    </row>
    <row r="55" spans="1:7" ht="40">
      <c r="A55" s="374"/>
      <c r="B55" s="184">
        <v>6.22</v>
      </c>
      <c r="C55" s="172" t="s">
        <v>13232</v>
      </c>
      <c r="D55" s="347">
        <v>44692</v>
      </c>
      <c r="E55" s="193" t="s">
        <v>15651</v>
      </c>
      <c r="F55" s="193" t="s">
        <v>15624</v>
      </c>
      <c r="G55" s="31"/>
    </row>
    <row r="56" spans="1:7" ht="14" thickBot="1">
      <c r="A56" s="375"/>
      <c r="B56" s="376" t="str">
        <f ca="1">OFFSET(L!$C$1,MATCH("General"&amp;"Cpy",L!$A:$A,0)-1,SL,,)</f>
        <v>© 2022 Responsible Minerals Initiative. All rights reserved.</v>
      </c>
      <c r="C56" s="376"/>
      <c r="D56" s="376"/>
      <c r="E56" s="376"/>
      <c r="F56" s="376"/>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62E6838-E7CB-49A3-9812-92BCF703EDF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B260657-A761-4F85-9145-45BC574D920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92"/>
      <c r="B1" s="393"/>
      <c r="C1" s="393"/>
      <c r="D1" s="394"/>
    </row>
    <row r="2" spans="1:5" ht="71.25" customHeight="1">
      <c r="A2" s="84"/>
      <c r="B2" s="159" t="str">
        <f ca="1">OFFSET(L!$C$1,MATCH("Definitions"&amp;ADDRESS(ROW(),COLUMN(),4),L!$A:$A,0)-1,SL,,)</f>
        <v>ITEM</v>
      </c>
      <c r="C2" s="159" t="str">
        <f ca="1">OFFSET(L!$C$1,MATCH("Definitions"&amp;ADDRESS(ROW(),COLUMN(),4),L!$A:$A,0)-1,SL,,)</f>
        <v>DEFINITION</v>
      </c>
      <c r="D2" s="396"/>
      <c r="E2" s="121"/>
    </row>
    <row r="3" spans="1:5" ht="64" customHeight="1">
      <c r="A3" s="84"/>
      <c r="B3" s="71" t="str">
        <f ca="1">OFFSET(L!$C$1,MATCH("Definitions"&amp;ADDRESS(ROW(),COLUMN(),4),L!$A:$A,0)-1,SL,,)</f>
        <v>3TG</v>
      </c>
      <c r="C3" s="71" t="str">
        <f ca="1">OFFSET(L!$C$1,MATCH("Definitions"&amp;ADDRESS(ROW(),COLUMN(),4),L!$A:$A,0)-1,SL,,)</f>
        <v>Tantalum, tin, tungsten, gold</v>
      </c>
      <c r="D3" s="39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6"/>
      <c r="E9" s="122" t="s">
        <v>1313</v>
      </c>
    </row>
    <row r="10" spans="1:5" ht="45">
      <c r="A10" s="84"/>
      <c r="B10" s="71" t="str">
        <f ca="1">OFFSET(L!$C$1,MATCH("Definitions"&amp;ADDRESS(ROW(),COLUMN(),4),L!$A:$A,0)-1,SL,,)</f>
        <v>DRC</v>
      </c>
      <c r="C10" s="71" t="str">
        <f ca="1">OFFSET(L!$C$1,MATCH("Definitions"&amp;ADDRESS(ROW(),COLUMN(),4),L!$A:$A,0)-1,SL,,)</f>
        <v>Democratic Republic of Congo</v>
      </c>
      <c r="D10" s="396"/>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6"/>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6"/>
      <c r="E20" s="122"/>
    </row>
    <row r="21" spans="1:5" ht="15">
      <c r="A21" s="84"/>
      <c r="B21" s="71" t="str">
        <f ca="1">OFFSET(L!$C$1,MATCH("Definitions"&amp;ADDRESS(ROW(),COLUMN(),4),L!$A:$A,0)-1,SL,,)</f>
        <v>RBA</v>
      </c>
      <c r="C21" s="71" t="str">
        <f ca="1">OFFSET(L!$C$1,MATCH("Definitions"&amp;ADDRESS(ROW(),COLUMN(),4),L!$A:$A,0)-1,SL,,)</f>
        <v>Responsible Business Alliance (www.responsiblebusiness.org)</v>
      </c>
      <c r="D21" s="39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6"/>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2"/>
    </row>
    <row r="32" spans="1:5" ht="15">
      <c r="A32" s="84"/>
      <c r="B32" s="395" t="str">
        <f ca="1">OFFSET(L!$C$1,MATCH("General"&amp;"Cpy",L!$A:$A,0)-1,SL,,)</f>
        <v>© 2022 Responsible Minerals Initiative. All rights reserved.</v>
      </c>
      <c r="C32" s="395"/>
      <c r="D32" s="396"/>
      <c r="E32" s="122"/>
    </row>
    <row r="33" spans="1:4" ht="14" thickBot="1">
      <c r="A33" s="85"/>
      <c r="B33" s="176"/>
      <c r="C33" s="176"/>
      <c r="D33" s="397"/>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4" zoomScale="70" zoomScaleNormal="70" zoomScalePageLayoutView="70" workbookViewId="0">
      <selection activeCell="B8" sqref="B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9"/>
      <c r="B1" s="430"/>
      <c r="C1" s="430"/>
      <c r="D1" s="430"/>
      <c r="E1" s="430"/>
      <c r="F1" s="430"/>
      <c r="G1" s="430"/>
      <c r="H1" s="430"/>
      <c r="I1" s="430"/>
      <c r="J1" s="430"/>
      <c r="K1" s="431"/>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32" t="str">
        <f ca="1">OFFSET(L!$C$1,MATCH("Declaration"&amp;ADDRESS(ROW(),COLUMN(),4),L!$A:$A,0)-1,SL,,)</f>
        <v>Conflict Minerals Reporting Template (CMRT)</v>
      </c>
      <c r="E2" s="433"/>
      <c r="F2" s="433"/>
      <c r="G2" s="433"/>
      <c r="H2" s="433"/>
      <c r="I2" s="433"/>
      <c r="J2" s="43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2"/>
      <c r="G3" s="442"/>
      <c r="H3" s="442"/>
      <c r="I3" s="175"/>
      <c r="J3" s="160" t="s">
        <v>15654</v>
      </c>
      <c r="K3" s="44"/>
      <c r="L3" s="133"/>
      <c r="M3" s="124"/>
      <c r="N3" s="124"/>
      <c r="O3" s="125"/>
      <c r="P3" s="138">
        <f>MATCH($D$3,LN,0)</f>
        <v>1</v>
      </c>
    </row>
    <row r="4" spans="1:34" ht="15">
      <c r="A4" s="42"/>
      <c r="B4" s="438" t="str">
        <f ca="1">OFFSET(L!$C$1,MATCH("Declaration"&amp;ADDRESS(ROW(),COLUMN(),4),L!$A:$A,0)-1,SL,,)</f>
        <v>The purpose of this document is to collect sourcing information on tin, tantalum, tungsten and gold used in products</v>
      </c>
      <c r="C4" s="438"/>
      <c r="D4" s="438"/>
      <c r="E4" s="438"/>
      <c r="F4" s="438"/>
      <c r="G4" s="438"/>
      <c r="H4" s="438"/>
      <c r="I4" s="443" t="str">
        <f ca="1">OFFSET(L!$C$1,MATCH("Declaration"&amp;ADDRESS(ROW(),COLUMN(),4),L!$A:$A,0)-1,SL,,)</f>
        <v>Link to Terms &amp; Conditions</v>
      </c>
      <c r="J4" s="44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8" t="str">
        <f ca="1">OFFSET(L!$C$1,MATCH("Declaration"&amp;ADDRESS(ROW(),COLUMN(),4),L!$A:$A,0)-1,SL,,)</f>
        <v>Mandatory fields are noted with an asterisk (*).  Consult the instructions tab for guidance on how to answer each question.</v>
      </c>
      <c r="C6" s="438"/>
      <c r="D6" s="438"/>
      <c r="E6" s="438"/>
      <c r="F6" s="438"/>
      <c r="G6" s="438"/>
      <c r="H6" s="438"/>
      <c r="I6" s="438"/>
      <c r="J6" s="43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47" t="str">
        <f ca="1">OFFSET(L!$C$1,MATCH("Declaration"&amp;ADDRESS(ROW(),COLUMN(),4),L!$A:$A,0)-1,SL,,)</f>
        <v>Company Information</v>
      </c>
      <c r="C7" s="447"/>
      <c r="D7" s="447"/>
      <c r="E7" s="447"/>
      <c r="F7" s="447"/>
      <c r="G7" s="447"/>
      <c r="H7" s="447"/>
      <c r="I7" s="447"/>
      <c r="J7" s="447"/>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35" t="s">
        <v>15655</v>
      </c>
      <c r="E8" s="436"/>
      <c r="F8" s="436"/>
      <c r="G8" s="436"/>
      <c r="H8" s="436"/>
      <c r="I8" s="436"/>
      <c r="J8" s="437"/>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44" t="s">
        <v>494</v>
      </c>
      <c r="E9" s="445"/>
      <c r="F9" s="445"/>
      <c r="G9" s="44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48" t="str">
        <f ca="1">OFFSET(L!$C$1,MATCH("Declaration"&amp;ADDRESS(ROW(),COLUMN(),4)&amp;LEFT($D$9,1),L!$A:$A,0)-1,SL,,)</f>
        <v>Description of Scope:</v>
      </c>
      <c r="C10" s="144"/>
      <c r="D10" s="439"/>
      <c r="E10" s="440"/>
      <c r="F10" s="440"/>
      <c r="G10" s="440"/>
      <c r="H10" s="440"/>
      <c r="I10" s="440"/>
      <c r="J10" s="44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9"/>
      <c r="C11" s="144"/>
      <c r="D11" s="417" t="str">
        <f ca="1">IF(D9=Q9,OFFSET(L!$C$1,MATCH("Declaration"&amp;ADDRESS(ROW(),COLUMN(),4),L!$A:$A,0)-1,SL,,),"")</f>
        <v/>
      </c>
      <c r="E11" s="418"/>
      <c r="F11" s="418"/>
      <c r="G11" s="418"/>
      <c r="H11" s="418"/>
      <c r="I11" s="418"/>
      <c r="J11" s="41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398"/>
      <c r="E12" s="399"/>
      <c r="F12" s="399"/>
      <c r="G12" s="399"/>
      <c r="H12" s="399"/>
      <c r="I12" s="399"/>
      <c r="J12" s="40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398"/>
      <c r="E13" s="399"/>
      <c r="F13" s="399"/>
      <c r="G13" s="399"/>
      <c r="H13" s="399"/>
      <c r="I13" s="399"/>
      <c r="J13" s="40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398" t="s">
        <v>15656</v>
      </c>
      <c r="E14" s="399"/>
      <c r="F14" s="399"/>
      <c r="G14" s="399"/>
      <c r="H14" s="399"/>
      <c r="I14" s="399"/>
      <c r="J14" s="40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ustomHeight="1">
      <c r="A15" s="46"/>
      <c r="B15" s="48" t="str">
        <f ca="1">OFFSET(L!$C$1,MATCH("Declaration"&amp;ADDRESS(ROW(),COLUMN(),4),L!$A:$A,0)-1,SL,,)</f>
        <v>Contact Name (*):</v>
      </c>
      <c r="C15" s="87"/>
      <c r="D15" s="398" t="s">
        <v>15657</v>
      </c>
      <c r="E15" s="399"/>
      <c r="F15" s="399"/>
      <c r="G15" s="399"/>
      <c r="H15" s="399"/>
      <c r="I15" s="399"/>
      <c r="J15" s="40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50" t="s">
        <v>15658</v>
      </c>
      <c r="E16" s="451"/>
      <c r="F16" s="451"/>
      <c r="G16" s="451"/>
      <c r="H16" s="451"/>
      <c r="I16" s="451"/>
      <c r="J16" s="45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ustomHeight="1">
      <c r="A17" s="46"/>
      <c r="B17" s="48" t="str">
        <f ca="1">OFFSET(L!$C$1,MATCH("Declaration"&amp;ADDRESS(ROW(),COLUMN(),4),L!$A:$A,0)-1,SL,,)</f>
        <v>Phone – Contact (*):</v>
      </c>
      <c r="C17" s="87"/>
      <c r="D17" s="398" t="s">
        <v>15659</v>
      </c>
      <c r="E17" s="399"/>
      <c r="F17" s="399"/>
      <c r="G17" s="399"/>
      <c r="H17" s="399"/>
      <c r="I17" s="399"/>
      <c r="J17" s="40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98" t="s">
        <v>15660</v>
      </c>
      <c r="E18" s="399"/>
      <c r="F18" s="399"/>
      <c r="G18" s="399"/>
      <c r="H18" s="399"/>
      <c r="I18" s="399"/>
      <c r="J18" s="40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398" t="s">
        <v>15680</v>
      </c>
      <c r="E19" s="399"/>
      <c r="F19" s="399"/>
      <c r="G19" s="399"/>
      <c r="H19" s="399"/>
      <c r="I19" s="399"/>
      <c r="J19" s="40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50" t="s">
        <v>15658</v>
      </c>
      <c r="E20" s="451"/>
      <c r="F20" s="451"/>
      <c r="G20" s="451"/>
      <c r="H20" s="451"/>
      <c r="I20" s="451"/>
      <c r="J20" s="45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ustomHeight="1">
      <c r="A21" s="46"/>
      <c r="B21" s="48" t="str">
        <f ca="1">OFFSET(L!$C$1,MATCH("Declaration"&amp;ADDRESS(ROW(),COLUMN(),4),L!$A:$A,0)-1,SL,,)</f>
        <v>Phone - Authorizer:</v>
      </c>
      <c r="C21" s="155"/>
      <c r="D21" s="453" t="s">
        <v>15681</v>
      </c>
      <c r="E21" s="454"/>
      <c r="F21" s="454"/>
      <c r="G21" s="454"/>
      <c r="H21" s="454"/>
      <c r="I21" s="454"/>
      <c r="J21" s="45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56">
        <v>44847</v>
      </c>
      <c r="E22" s="45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25"/>
      <c r="E23" s="42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58" t="str">
        <f ca="1">OFFSET(L!$C$1,MATCH("Declaration"&amp;ADDRESS(ROW(),COLUMN(),4),L!$A:$A,0)-1,SL,,)</f>
        <v>Answer the following questions 1 - 8 based on the declaration scope indicated above</v>
      </c>
      <c r="C24" s="458"/>
      <c r="D24" s="458"/>
      <c r="E24" s="458"/>
      <c r="F24" s="458"/>
      <c r="G24" s="458"/>
      <c r="H24" s="458"/>
      <c r="I24" s="458"/>
      <c r="J24" s="45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408" t="str">
        <f ca="1">OFFSET(L!$C$1,MATCH("Declaration"&amp;ADDRESS(ROW(),COLUMN(),4),L!$A:$A,0)-1,SL,,)</f>
        <v>Answer</v>
      </c>
      <c r="E25" s="40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401" t="s">
        <v>489</v>
      </c>
      <c r="E26" s="402"/>
      <c r="F26" s="15"/>
      <c r="G26" s="403"/>
      <c r="H26" s="404"/>
      <c r="I26" s="404"/>
      <c r="J26" s="405"/>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401" t="s">
        <v>488</v>
      </c>
      <c r="E27" s="402"/>
      <c r="F27" s="15"/>
      <c r="G27" s="403"/>
      <c r="H27" s="404"/>
      <c r="I27" s="404"/>
      <c r="J27" s="40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401" t="s">
        <v>488</v>
      </c>
      <c r="E28" s="402"/>
      <c r="F28" s="15"/>
      <c r="G28" s="403"/>
      <c r="H28" s="404"/>
      <c r="I28" s="404"/>
      <c r="J28" s="405"/>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401" t="s">
        <v>489</v>
      </c>
      <c r="E29" s="402"/>
      <c r="F29" s="15"/>
      <c r="G29" s="403"/>
      <c r="H29" s="404"/>
      <c r="I29" s="404"/>
      <c r="J29" s="405"/>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410" t="str">
        <f ca="1">D25</f>
        <v>Answer</v>
      </c>
      <c r="E31" s="410"/>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420"/>
      <c r="E32" s="421"/>
      <c r="F32" s="55"/>
      <c r="G32" s="403"/>
      <c r="H32" s="404"/>
      <c r="I32" s="404"/>
      <c r="J32" s="40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401" t="s">
        <v>488</v>
      </c>
      <c r="E33" s="402"/>
      <c r="F33" s="55"/>
      <c r="G33" s="403"/>
      <c r="H33" s="404"/>
      <c r="I33" s="404"/>
      <c r="J33" s="40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401" t="s">
        <v>488</v>
      </c>
      <c r="E34" s="402"/>
      <c r="F34" s="55"/>
      <c r="G34" s="403"/>
      <c r="H34" s="404"/>
      <c r="I34" s="404"/>
      <c r="J34" s="40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401" t="s">
        <v>489</v>
      </c>
      <c r="E35" s="402"/>
      <c r="F35" s="55"/>
      <c r="G35" s="403"/>
      <c r="H35" s="404"/>
      <c r="I35" s="404"/>
      <c r="J35" s="405"/>
      <c r="K35" s="44"/>
      <c r="L35" s="136"/>
      <c r="M35" s="124"/>
      <c r="N35" s="124"/>
      <c r="O35" s="125"/>
      <c r="P35" s="138" t="str">
        <f>IF(D$35="No","","(*)")</f>
        <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410" t="str">
        <f ca="1">D25</f>
        <v>Answer</v>
      </c>
      <c r="E37" s="410"/>
      <c r="F37" s="21"/>
      <c r="G37" s="52" t="str">
        <f ca="1">G25</f>
        <v>Comments</v>
      </c>
      <c r="H37" s="424"/>
      <c r="I37" s="424"/>
      <c r="J37" s="424"/>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401"/>
      <c r="E38" s="402"/>
      <c r="F38" s="55"/>
      <c r="G38" s="403"/>
      <c r="H38" s="404"/>
      <c r="I38" s="404"/>
      <c r="J38" s="405"/>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401" t="s">
        <v>489</v>
      </c>
      <c r="E39" s="402"/>
      <c r="F39" s="55"/>
      <c r="G39" s="403"/>
      <c r="H39" s="404"/>
      <c r="I39" s="404"/>
      <c r="J39" s="40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401" t="s">
        <v>489</v>
      </c>
      <c r="E40" s="402"/>
      <c r="F40" s="55"/>
      <c r="G40" s="403"/>
      <c r="H40" s="404"/>
      <c r="I40" s="404"/>
      <c r="J40" s="40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401" t="s">
        <v>489</v>
      </c>
      <c r="E41" s="402"/>
      <c r="F41" s="55"/>
      <c r="G41" s="403"/>
      <c r="H41" s="404"/>
      <c r="I41" s="404"/>
      <c r="J41" s="405"/>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410" t="str">
        <f ca="1">D25</f>
        <v>Answer</v>
      </c>
      <c r="E43" s="410"/>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 xml:space="preserve">Tantalum  </v>
      </c>
      <c r="C44" s="13"/>
      <c r="D44" s="401"/>
      <c r="E44" s="402"/>
      <c r="F44" s="55"/>
      <c r="G44" s="403"/>
      <c r="H44" s="404"/>
      <c r="I44" s="404"/>
      <c r="J44" s="405"/>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401" t="s">
        <v>489</v>
      </c>
      <c r="E45" s="402"/>
      <c r="F45" s="55"/>
      <c r="G45" s="403"/>
      <c r="H45" s="404"/>
      <c r="I45" s="404"/>
      <c r="J45" s="40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401" t="s">
        <v>489</v>
      </c>
      <c r="E46" s="402"/>
      <c r="F46" s="55"/>
      <c r="G46" s="403"/>
      <c r="H46" s="404"/>
      <c r="I46" s="404"/>
      <c r="J46" s="40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 xml:space="preserve">Tungsten  </v>
      </c>
      <c r="C47" s="13"/>
      <c r="D47" s="401" t="s">
        <v>488</v>
      </c>
      <c r="E47" s="402"/>
      <c r="F47" s="55"/>
      <c r="G47" s="403"/>
      <c r="H47" s="404"/>
      <c r="I47" s="404"/>
      <c r="J47" s="405"/>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410" t="str">
        <f ca="1">D25</f>
        <v>Answer</v>
      </c>
      <c r="E49" s="41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401"/>
      <c r="E50" s="402"/>
      <c r="F50" s="55"/>
      <c r="G50" s="403"/>
      <c r="H50" s="404"/>
      <c r="I50" s="404"/>
      <c r="J50" s="40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401" t="s">
        <v>489</v>
      </c>
      <c r="E51" s="402"/>
      <c r="F51" s="55"/>
      <c r="G51" s="403"/>
      <c r="H51" s="404"/>
      <c r="I51" s="404"/>
      <c r="J51" s="40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401" t="s">
        <v>489</v>
      </c>
      <c r="E52" s="402"/>
      <c r="F52" s="55"/>
      <c r="G52" s="403"/>
      <c r="H52" s="404"/>
      <c r="I52" s="404"/>
      <c r="J52" s="40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401" t="s">
        <v>489</v>
      </c>
      <c r="E53" s="402"/>
      <c r="F53" s="55"/>
      <c r="G53" s="403"/>
      <c r="H53" s="404"/>
      <c r="I53" s="404"/>
      <c r="J53" s="40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1" t="str">
        <f ca="1">OFFSET(L!$C$1,MATCH("Declaration"&amp;ADDRESS(ROW(),COLUMN(),4),L!$A:$A,0)-1,SL,,)&amp;Q$37</f>
        <v>6) What percentage of relevant suppliers have provided a response to your supply chain survey?  (*)</v>
      </c>
      <c r="C55" s="13"/>
      <c r="D55" s="410" t="str">
        <f ca="1">D25</f>
        <v>Answer</v>
      </c>
      <c r="E55" s="41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22"/>
      <c r="E56" s="423"/>
      <c r="F56" s="55"/>
      <c r="G56" s="403"/>
      <c r="H56" s="404"/>
      <c r="I56" s="404"/>
      <c r="J56" s="40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22">
        <v>1</v>
      </c>
      <c r="E57" s="423"/>
      <c r="F57" s="55"/>
      <c r="G57" s="403"/>
      <c r="H57" s="404"/>
      <c r="I57" s="404"/>
      <c r="J57" s="40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22">
        <v>1</v>
      </c>
      <c r="E58" s="423"/>
      <c r="F58" s="55"/>
      <c r="G58" s="403"/>
      <c r="H58" s="404"/>
      <c r="I58" s="404"/>
      <c r="J58" s="40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22">
        <v>1</v>
      </c>
      <c r="E59" s="423"/>
      <c r="F59" s="55"/>
      <c r="G59" s="403"/>
      <c r="H59" s="404"/>
      <c r="I59" s="404"/>
      <c r="J59" s="40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1" t="str">
        <f ca="1">OFFSET(L!$C$1,MATCH("Declaration"&amp;ADDRESS(ROW(),COLUMN(),4),L!$A:$A,0)-1,SL,,)&amp;Q$37</f>
        <v>7) Have you identified all of the smelters supplying the 3TG to your supply chain?  (*)</v>
      </c>
      <c r="C61" s="13"/>
      <c r="D61" s="410" t="str">
        <f ca="1">D25</f>
        <v>Answer</v>
      </c>
      <c r="E61" s="410"/>
      <c r="F61" s="21"/>
      <c r="G61" s="52" t="str">
        <f ca="1">G25</f>
        <v>Comments</v>
      </c>
      <c r="H61" s="407"/>
      <c r="I61" s="407"/>
      <c r="J61" s="40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420"/>
      <c r="E62" s="421"/>
      <c r="F62" s="55"/>
      <c r="G62" s="403"/>
      <c r="H62" s="404"/>
      <c r="I62" s="404"/>
      <c r="J62" s="40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401" t="s">
        <v>488</v>
      </c>
      <c r="E63" s="402"/>
      <c r="F63" s="55"/>
      <c r="G63" s="403"/>
      <c r="H63" s="404"/>
      <c r="I63" s="404"/>
      <c r="J63" s="40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401" t="s">
        <v>488</v>
      </c>
      <c r="E64" s="402"/>
      <c r="F64" s="55"/>
      <c r="G64" s="403"/>
      <c r="H64" s="404"/>
      <c r="I64" s="404"/>
      <c r="J64" s="40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401" t="s">
        <v>488</v>
      </c>
      <c r="E65" s="402"/>
      <c r="F65" s="55"/>
      <c r="G65" s="403"/>
      <c r="H65" s="404"/>
      <c r="I65" s="404"/>
      <c r="J65" s="40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410" t="str">
        <f ca="1">D25</f>
        <v>Answer</v>
      </c>
      <c r="E67" s="410"/>
      <c r="F67" s="21"/>
      <c r="G67" s="52" t="str">
        <f ca="1">G25</f>
        <v>Comments</v>
      </c>
      <c r="H67" s="407" t="str">
        <f>IF(Q75="(*)","Click here to enter smelter names","")</f>
        <v/>
      </c>
      <c r="I67" s="407"/>
      <c r="J67" s="40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401"/>
      <c r="E68" s="402"/>
      <c r="F68" s="56"/>
      <c r="G68" s="403"/>
      <c r="H68" s="404"/>
      <c r="I68" s="404"/>
      <c r="J68" s="40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401" t="s">
        <v>488</v>
      </c>
      <c r="E69" s="402"/>
      <c r="F69" s="56"/>
      <c r="G69" s="403"/>
      <c r="H69" s="404"/>
      <c r="I69" s="404"/>
      <c r="J69" s="40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401" t="s">
        <v>488</v>
      </c>
      <c r="E70" s="402"/>
      <c r="F70" s="56"/>
      <c r="G70" s="403"/>
      <c r="H70" s="404"/>
      <c r="I70" s="404"/>
      <c r="J70" s="40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401" t="s">
        <v>488</v>
      </c>
      <c r="E71" s="402"/>
      <c r="F71" s="58"/>
      <c r="G71" s="403"/>
      <c r="H71" s="404"/>
      <c r="I71" s="404"/>
      <c r="J71" s="40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6" t="str">
        <f ca="1">OFFSET(L!$C$1,MATCH("Declaration"&amp;ADDRESS(ROW(),COLUMN(),4),L!$A:$A,0)-1,SL,,)</f>
        <v>Answer the Following Questions at a Company Level</v>
      </c>
      <c r="C73" s="406"/>
      <c r="D73" s="406"/>
      <c r="E73" s="406"/>
      <c r="F73" s="406"/>
      <c r="G73" s="406"/>
      <c r="H73" s="406"/>
      <c r="I73" s="406"/>
      <c r="J73" s="40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408" t="str">
        <f ca="1">D25</f>
        <v>Answer</v>
      </c>
      <c r="E74" s="408"/>
      <c r="F74" s="61"/>
      <c r="G74" s="408" t="str">
        <f ca="1">G25</f>
        <v>Comments</v>
      </c>
      <c r="H74" s="408" t="e">
        <f>HLOOKUP(SL,LT,$O74,0)</f>
        <v>#NAME?</v>
      </c>
      <c r="I74" s="40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1" t="s">
        <v>488</v>
      </c>
      <c r="E75" s="402"/>
      <c r="F75" s="65"/>
      <c r="G75" s="403"/>
      <c r="H75" s="404"/>
      <c r="I75" s="404"/>
      <c r="J75" s="40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09"/>
      <c r="H76" s="409"/>
      <c r="I76" s="409"/>
      <c r="J76" s="40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1" t="s">
        <v>488</v>
      </c>
      <c r="E77" s="402"/>
      <c r="F77" s="65"/>
      <c r="G77" s="426" t="s">
        <v>15682</v>
      </c>
      <c r="H77" s="427"/>
      <c r="I77" s="427"/>
      <c r="J77" s="42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1" t="s">
        <v>488</v>
      </c>
      <c r="E79" s="402"/>
      <c r="F79" s="65"/>
      <c r="G79" s="403"/>
      <c r="H79" s="404"/>
      <c r="I79" s="404"/>
      <c r="J79" s="40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1" t="s">
        <v>488</v>
      </c>
      <c r="E81" s="402"/>
      <c r="F81" s="65"/>
      <c r="G81" s="403"/>
      <c r="H81" s="404"/>
      <c r="I81" s="404"/>
      <c r="J81" s="40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1" t="s">
        <v>15082</v>
      </c>
      <c r="E83" s="402"/>
      <c r="F83" s="65"/>
      <c r="G83" s="403"/>
      <c r="H83" s="404"/>
      <c r="I83" s="404"/>
      <c r="J83" s="40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4" t="s">
        <v>488</v>
      </c>
      <c r="E85" s="415"/>
      <c r="F85" s="65"/>
      <c r="G85" s="403"/>
      <c r="H85" s="404"/>
      <c r="I85" s="404"/>
      <c r="J85" s="40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09"/>
      <c r="H86" s="409"/>
      <c r="I86" s="409"/>
      <c r="J86" s="40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401" t="s">
        <v>488</v>
      </c>
      <c r="E87" s="402"/>
      <c r="F87" s="65"/>
      <c r="G87" s="403"/>
      <c r="H87" s="404"/>
      <c r="I87" s="404"/>
      <c r="J87" s="40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16"/>
      <c r="H88" s="416"/>
      <c r="I88" s="416"/>
      <c r="J88" s="41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1" t="s">
        <v>14064</v>
      </c>
      <c r="E89" s="402"/>
      <c r="F89" s="65"/>
      <c r="G89" s="403"/>
      <c r="H89" s="404"/>
      <c r="I89" s="404"/>
      <c r="J89" s="40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13" t="str">
        <f>IF(OR($D$8="",$I$3=""),"","Click here to check required fields completion")</f>
        <v/>
      </c>
      <c r="C90" s="413"/>
      <c r="D90" s="413"/>
      <c r="E90" s="413"/>
      <c r="F90" s="413"/>
      <c r="G90" s="413"/>
      <c r="H90" s="413"/>
      <c r="I90" s="413"/>
      <c r="J90" s="41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11" t="str">
        <f ca="1">OFFSET(L!$C$1,MATCH("General"&amp;"Cpy",L!$A:$A,0)-1,SL,,)</f>
        <v>© 2022 Responsible Minerals Initiative. All rights reserved.</v>
      </c>
      <c r="B91" s="412"/>
      <c r="C91" s="412"/>
      <c r="D91" s="412"/>
      <c r="E91" s="412"/>
      <c r="F91" s="412"/>
      <c r="G91" s="412"/>
      <c r="H91" s="412"/>
      <c r="I91" s="412"/>
      <c r="J91" s="41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J8">
    <cfRule type="expression" dxfId="201" priority="221" stopIfTrue="1">
      <formula>IF($D$8="",TRUE)</formula>
    </cfRule>
  </conditionalFormatting>
  <conditionalFormatting sqref="D9:G9">
    <cfRule type="expression" dxfId="200" priority="222" stopIfTrue="1">
      <formula>IF($D$9="",TRUE)</formula>
    </cfRule>
  </conditionalFormatting>
  <conditionalFormatting sqref="D22:E22">
    <cfRule type="expression" dxfId="199" priority="229" stopIfTrue="1">
      <formula>IF($D$22="",TRUE)</formula>
    </cfRule>
  </conditionalFormatting>
  <conditionalFormatting sqref="D10:J10">
    <cfRule type="expression" dxfId="198" priority="126" stopIfTrue="1">
      <formula>IF($D$9=$Q$9,TRUE)</formula>
    </cfRule>
    <cfRule type="expression" dxfId="197" priority="236" stopIfTrue="1">
      <formula>IF(AND($D$10="",$D$9=$R$9),TRUE)</formula>
    </cfRule>
  </conditionalFormatting>
  <conditionalFormatting sqref="D32:E32">
    <cfRule type="expression" dxfId="196" priority="212" stopIfTrue="1">
      <formula>$P$26=""</formula>
    </cfRule>
  </conditionalFormatting>
  <conditionalFormatting sqref="D32:E32">
    <cfRule type="expression" dxfId="195" priority="125" stopIfTrue="1">
      <formula>IF(AND(OR($D$26="Yes",$D$26=""),$D$32=""),1,0)</formula>
    </cfRule>
  </conditionalFormatting>
  <conditionalFormatting sqref="D38 D50 D56 D62 D68">
    <cfRule type="expression" dxfId="194" priority="121" stopIfTrue="1">
      <formula>$P$32=""</formula>
    </cfRule>
  </conditionalFormatting>
  <conditionalFormatting sqref="D38:E38 D50:E50 D56:E56 D62:E62 D68:E68">
    <cfRule type="expression" dxfId="193" priority="123" stopIfTrue="1">
      <formula>$P$26=""</formula>
    </cfRule>
    <cfRule type="expression" dxfId="192" priority="124" stopIfTrue="1">
      <formula>IF(AND(OR($D$26="Yes",$D$26=""),D38=""),1,0)</formula>
    </cfRule>
  </conditionalFormatting>
  <conditionalFormatting sqref="G85:J85">
    <cfRule type="expression" dxfId="191" priority="117" stopIfTrue="1">
      <formula>IF(AND($D$85="Yes, using other format (describe)",$G$85=""),TRUE)</formula>
    </cfRule>
  </conditionalFormatting>
  <conditionalFormatting sqref="D44">
    <cfRule type="expression" dxfId="190" priority="97" stopIfTrue="1">
      <formula>$P$32=""</formula>
    </cfRule>
  </conditionalFormatting>
  <conditionalFormatting sqref="D44:E44">
    <cfRule type="expression" dxfId="189" priority="98" stopIfTrue="1">
      <formula>$P$26=""</formula>
    </cfRule>
    <cfRule type="expression" dxfId="188" priority="99" stopIfTrue="1">
      <formula>IF(AND(OR($D$26="Yes",$D$26=""),D44=""),1,0)</formula>
    </cfRule>
  </conditionalFormatting>
  <conditionalFormatting sqref="D26:E26">
    <cfRule type="expression" dxfId="187" priority="83" stopIfTrue="1">
      <formula>IF($D$26="",TRUE)</formula>
    </cfRule>
  </conditionalFormatting>
  <conditionalFormatting sqref="D27:E27">
    <cfRule type="expression" dxfId="186" priority="84" stopIfTrue="1">
      <formula>IF($D$27="",TRUE)</formula>
    </cfRule>
  </conditionalFormatting>
  <conditionalFormatting sqref="D28:E28">
    <cfRule type="expression" dxfId="185" priority="85" stopIfTrue="1">
      <formula>IF($D$28="",TRUE)</formula>
    </cfRule>
  </conditionalFormatting>
  <conditionalFormatting sqref="D29:E29">
    <cfRule type="expression" dxfId="184" priority="86" stopIfTrue="1">
      <formula>IF($D$29="",TRUE)</formula>
    </cfRule>
  </conditionalFormatting>
  <conditionalFormatting sqref="D34:E34">
    <cfRule type="expression" dxfId="183" priority="81" stopIfTrue="1">
      <formula>$P$28=""</formula>
    </cfRule>
  </conditionalFormatting>
  <conditionalFormatting sqref="D33:E33">
    <cfRule type="expression" dxfId="182" priority="79" stopIfTrue="1">
      <formula>IF(AND(OR($D$27="Yes",$D$27=""),$D$33=""),1,0)</formula>
    </cfRule>
    <cfRule type="expression" dxfId="181" priority="80" stopIfTrue="1">
      <formula>$P$27=""</formula>
    </cfRule>
  </conditionalFormatting>
  <conditionalFormatting sqref="D34:E34">
    <cfRule type="expression" dxfId="180" priority="82" stopIfTrue="1">
      <formula>IF(AND(OR($D$28="Yes",$D$28=""),$D$34=""),1,0)</formula>
    </cfRule>
  </conditionalFormatting>
  <conditionalFormatting sqref="D35:E35">
    <cfRule type="expression" dxfId="179" priority="78" stopIfTrue="1">
      <formula>$P$29=""</formula>
    </cfRule>
  </conditionalFormatting>
  <conditionalFormatting sqref="D35:E35">
    <cfRule type="expression" dxfId="178" priority="77" stopIfTrue="1">
      <formula>IF(AND(OR($D$29="Yes",$D$29=""),$D$35=""),1,0)</formula>
    </cfRule>
  </conditionalFormatting>
  <conditionalFormatting sqref="D40:E40">
    <cfRule type="expression" dxfId="177" priority="70" stopIfTrue="1">
      <formula>$P$28=""</formula>
    </cfRule>
  </conditionalFormatting>
  <conditionalFormatting sqref="D41:E41">
    <cfRule type="expression" dxfId="176" priority="75" stopIfTrue="1">
      <formula>$P$29=""</formula>
    </cfRule>
  </conditionalFormatting>
  <conditionalFormatting sqref="D39:E39">
    <cfRule type="expression" dxfId="175" priority="71" stopIfTrue="1">
      <formula>$P$33=""</formula>
    </cfRule>
  </conditionalFormatting>
  <conditionalFormatting sqref="D40">
    <cfRule type="expression" dxfId="174" priority="68" stopIfTrue="1">
      <formula>$P$34=""</formula>
    </cfRule>
    <cfRule type="expression" dxfId="173" priority="74" stopIfTrue="1">
      <formula>IF(AND(OR($D$28="Yes",$D$28=""),D40=""),1,0)</formula>
    </cfRule>
  </conditionalFormatting>
  <conditionalFormatting sqref="D41">
    <cfRule type="expression" dxfId="172" priority="69" stopIfTrue="1">
      <formula>$P$35=""</formula>
    </cfRule>
  </conditionalFormatting>
  <conditionalFormatting sqref="D39:E39">
    <cfRule type="expression" dxfId="171" priority="72" stopIfTrue="1">
      <formula>$P$39=""</formula>
    </cfRule>
    <cfRule type="expression" dxfId="170" priority="73" stopIfTrue="1">
      <formula>IF(AND(OR($D$27="Yes",$D$27=""),D39=""),1,0)</formula>
    </cfRule>
  </conditionalFormatting>
  <conditionalFormatting sqref="D41:E41">
    <cfRule type="expression" dxfId="169" priority="76" stopIfTrue="1">
      <formula>IF(AND(OR($D$29="Yes",$D$29=""),D41=""),1,0)</formula>
    </cfRule>
  </conditionalFormatting>
  <conditionalFormatting sqref="D46:E46">
    <cfRule type="expression" dxfId="168" priority="61" stopIfTrue="1">
      <formula>$P$28=""</formula>
    </cfRule>
  </conditionalFormatting>
  <conditionalFormatting sqref="D47:E47">
    <cfRule type="expression" dxfId="167" priority="66" stopIfTrue="1">
      <formula>$P$29=""</formula>
    </cfRule>
  </conditionalFormatting>
  <conditionalFormatting sqref="D45">
    <cfRule type="expression" dxfId="166" priority="62" stopIfTrue="1">
      <formula>$P$33=""</formula>
    </cfRule>
  </conditionalFormatting>
  <conditionalFormatting sqref="D46">
    <cfRule type="expression" dxfId="165" priority="59" stopIfTrue="1">
      <formula>$P$34=""</formula>
    </cfRule>
    <cfRule type="expression" dxfId="164" priority="65" stopIfTrue="1">
      <formula>IF(AND(OR($D$28="Yes",$D$28=""),D46=""),1,0)</formula>
    </cfRule>
  </conditionalFormatting>
  <conditionalFormatting sqref="D47">
    <cfRule type="expression" dxfId="163" priority="60" stopIfTrue="1">
      <formula>$P$35=""</formula>
    </cfRule>
  </conditionalFormatting>
  <conditionalFormatting sqref="D45:E45">
    <cfRule type="expression" dxfId="162" priority="63" stopIfTrue="1">
      <formula>$P$39=""</formula>
    </cfRule>
    <cfRule type="expression" dxfId="161" priority="64" stopIfTrue="1">
      <formula>IF(AND(OR($D$27="Yes",$D$27=""),D45=""),1,0)</formula>
    </cfRule>
  </conditionalFormatting>
  <conditionalFormatting sqref="D47:E47">
    <cfRule type="expression" dxfId="160" priority="67" stopIfTrue="1">
      <formula>IF(AND(OR($D$29="Yes",$D$29=""),D47=""),1,0)</formula>
    </cfRule>
  </conditionalFormatting>
  <conditionalFormatting sqref="D52:E52">
    <cfRule type="expression" dxfId="159" priority="52" stopIfTrue="1">
      <formula>$P$28=""</formula>
    </cfRule>
  </conditionalFormatting>
  <conditionalFormatting sqref="D53:E53">
    <cfRule type="expression" dxfId="158" priority="57" stopIfTrue="1">
      <formula>$P$29=""</formula>
    </cfRule>
  </conditionalFormatting>
  <conditionalFormatting sqref="D51">
    <cfRule type="expression" dxfId="157" priority="53" stopIfTrue="1">
      <formula>$P$33=""</formula>
    </cfRule>
  </conditionalFormatting>
  <conditionalFormatting sqref="D52">
    <cfRule type="expression" dxfId="156" priority="50" stopIfTrue="1">
      <formula>$P$34=""</formula>
    </cfRule>
    <cfRule type="expression" dxfId="155" priority="56" stopIfTrue="1">
      <formula>IF(AND(OR($D$28="Yes",$D$28=""),D52=""),1,0)</formula>
    </cfRule>
  </conditionalFormatting>
  <conditionalFormatting sqref="D53">
    <cfRule type="expression" dxfId="154" priority="51" stopIfTrue="1">
      <formula>$P$35=""</formula>
    </cfRule>
  </conditionalFormatting>
  <conditionalFormatting sqref="D51:E51">
    <cfRule type="expression" dxfId="153" priority="54" stopIfTrue="1">
      <formula>$P$39=""</formula>
    </cfRule>
    <cfRule type="expression" dxfId="152" priority="55" stopIfTrue="1">
      <formula>IF(AND(OR($D$27="Yes",$D$27=""),D51=""),1,0)</formula>
    </cfRule>
  </conditionalFormatting>
  <conditionalFormatting sqref="D53:E53">
    <cfRule type="expression" dxfId="151" priority="58" stopIfTrue="1">
      <formula>IF(AND(OR($D$29="Yes",$D$29=""),D53=""),1,0)</formula>
    </cfRule>
  </conditionalFormatting>
  <conditionalFormatting sqref="D58:E58">
    <cfRule type="expression" dxfId="150" priority="43" stopIfTrue="1">
      <formula>$P$28=""</formula>
    </cfRule>
  </conditionalFormatting>
  <conditionalFormatting sqref="D59:E59">
    <cfRule type="expression" dxfId="149" priority="48" stopIfTrue="1">
      <formula>$P$29=""</formula>
    </cfRule>
  </conditionalFormatting>
  <conditionalFormatting sqref="D57">
    <cfRule type="expression" dxfId="148" priority="44" stopIfTrue="1">
      <formula>$P$33=""</formula>
    </cfRule>
  </conditionalFormatting>
  <conditionalFormatting sqref="D58">
    <cfRule type="expression" dxfId="147" priority="41" stopIfTrue="1">
      <formula>$P$34=""</formula>
    </cfRule>
    <cfRule type="expression" dxfId="146" priority="47" stopIfTrue="1">
      <formula>IF(AND(OR($D$28="Yes",$D$28=""),D58=""),1,0)</formula>
    </cfRule>
  </conditionalFormatting>
  <conditionalFormatting sqref="D59">
    <cfRule type="expression" dxfId="145" priority="42" stopIfTrue="1">
      <formula>$P$35=""</formula>
    </cfRule>
  </conditionalFormatting>
  <conditionalFormatting sqref="D57:E57">
    <cfRule type="expression" dxfId="144" priority="45" stopIfTrue="1">
      <formula>$P$39=""</formula>
    </cfRule>
    <cfRule type="expression" dxfId="143" priority="46" stopIfTrue="1">
      <formula>IF(AND(OR($D$27="Yes",$D$27=""),D57=""),1,0)</formula>
    </cfRule>
  </conditionalFormatting>
  <conditionalFormatting sqref="D59:E59">
    <cfRule type="expression" dxfId="142" priority="49" stopIfTrue="1">
      <formula>IF(AND(OR($D$29="Yes",$D$29=""),D59=""),1,0)</formula>
    </cfRule>
  </conditionalFormatting>
  <conditionalFormatting sqref="D64:E64">
    <cfRule type="expression" dxfId="141" priority="34" stopIfTrue="1">
      <formula>$P$28=""</formula>
    </cfRule>
  </conditionalFormatting>
  <conditionalFormatting sqref="D65:E65">
    <cfRule type="expression" dxfId="140" priority="39" stopIfTrue="1">
      <formula>$P$29=""</formula>
    </cfRule>
  </conditionalFormatting>
  <conditionalFormatting sqref="D63">
    <cfRule type="expression" dxfId="139" priority="35" stopIfTrue="1">
      <formula>$P$33=""</formula>
    </cfRule>
  </conditionalFormatting>
  <conditionalFormatting sqref="D64">
    <cfRule type="expression" dxfId="138" priority="32" stopIfTrue="1">
      <formula>$P$34=""</formula>
    </cfRule>
    <cfRule type="expression" dxfId="137" priority="38" stopIfTrue="1">
      <formula>IF(AND(OR($D$28="Yes",$D$28=""),D64=""),1,0)</formula>
    </cfRule>
  </conditionalFormatting>
  <conditionalFormatting sqref="D65">
    <cfRule type="expression" dxfId="136" priority="33" stopIfTrue="1">
      <formula>$P$35=""</formula>
    </cfRule>
  </conditionalFormatting>
  <conditionalFormatting sqref="D63:E63">
    <cfRule type="expression" dxfId="135" priority="36" stopIfTrue="1">
      <formula>$P$39=""</formula>
    </cfRule>
    <cfRule type="expression" dxfId="134" priority="37" stopIfTrue="1">
      <formula>IF(AND(OR($D$27="Yes",$D$27=""),D63=""),1,0)</formula>
    </cfRule>
  </conditionalFormatting>
  <conditionalFormatting sqref="D65:E65">
    <cfRule type="expression" dxfId="133" priority="40" stopIfTrue="1">
      <formula>IF(AND(OR($D$29="Yes",$D$29=""),D65=""),1,0)</formula>
    </cfRule>
  </conditionalFormatting>
  <conditionalFormatting sqref="D70:E70">
    <cfRule type="expression" dxfId="132" priority="25" stopIfTrue="1">
      <formula>$P$28=""</formula>
    </cfRule>
  </conditionalFormatting>
  <conditionalFormatting sqref="D71:E71">
    <cfRule type="expression" dxfId="131" priority="30" stopIfTrue="1">
      <formula>$P$29=""</formula>
    </cfRule>
  </conditionalFormatting>
  <conditionalFormatting sqref="D69">
    <cfRule type="expression" dxfId="130" priority="26" stopIfTrue="1">
      <formula>$P$33=""</formula>
    </cfRule>
  </conditionalFormatting>
  <conditionalFormatting sqref="D70">
    <cfRule type="expression" dxfId="129" priority="23" stopIfTrue="1">
      <formula>$P$34=""</formula>
    </cfRule>
    <cfRule type="expression" dxfId="128" priority="29" stopIfTrue="1">
      <formula>IF(AND(OR($D$28="Yes",$D$28=""),D70=""),1,0)</formula>
    </cfRule>
  </conditionalFormatting>
  <conditionalFormatting sqref="D71">
    <cfRule type="expression" dxfId="127" priority="24" stopIfTrue="1">
      <formula>$P$35=""</formula>
    </cfRule>
  </conditionalFormatting>
  <conditionalFormatting sqref="D69:E69">
    <cfRule type="expression" dxfId="126" priority="27" stopIfTrue="1">
      <formula>$P$39=""</formula>
    </cfRule>
    <cfRule type="expression" dxfId="125" priority="28" stopIfTrue="1">
      <formula>IF(AND(OR($D$27="Yes",$D$27=""),D69=""),1,0)</formula>
    </cfRule>
  </conditionalFormatting>
  <conditionalFormatting sqref="D71:E71">
    <cfRule type="expression" dxfId="124" priority="31" stopIfTrue="1">
      <formula>IF(AND(OR($D$29="Yes",$D$29=""),D71=""),1,0)</formula>
    </cfRule>
  </conditionalFormatting>
  <conditionalFormatting sqref="D75:E75">
    <cfRule type="expression" dxfId="123" priority="21" stopIfTrue="1">
      <formula>AND(OR($D$26="No",AND($D$26="Yes",$D$32="No")),OR($D$27="No",AND($D$27="Yes",$D$33="No")),OR($D$28="No",AND($D$28="Yes",$D$34="No")),OR($D$29="No",AND($D$29="Yes",$D$35="No")))</formula>
    </cfRule>
    <cfRule type="expression" dxfId="122" priority="22" stopIfTrue="1">
      <formula>IF(D75="",TRUE)</formula>
    </cfRule>
  </conditionalFormatting>
  <conditionalFormatting sqref="D77:E77">
    <cfRule type="expression" dxfId="121" priority="19" stopIfTrue="1">
      <formula>AND(OR($D$26="No",AND($D$26="Yes",$D$32="No")),OR($D$27="No",AND($D$27="Yes",$D$33="No")),OR($D$28="No",AND($D$28="Yes",$D$34="No")),OR($D$29="No",AND($D$29="Yes",$D$35="No")))</formula>
    </cfRule>
    <cfRule type="expression" dxfId="120" priority="20" stopIfTrue="1">
      <formula>IF(D77="",TRUE)</formula>
    </cfRule>
  </conditionalFormatting>
  <conditionalFormatting sqref="D79:E79">
    <cfRule type="expression" dxfId="119" priority="17" stopIfTrue="1">
      <formula>AND(OR($D$26="No",AND($D$26="Yes",$D$32="No")),OR($D$27="No",AND($D$27="Yes",$D$33="No")),OR($D$28="No",AND($D$28="Yes",$D$34="No")),OR($D$29="No",AND($D$29="Yes",$D$35="No")))</formula>
    </cfRule>
    <cfRule type="expression" dxfId="118" priority="18" stopIfTrue="1">
      <formula>IF(D79="",TRUE)</formula>
    </cfRule>
  </conditionalFormatting>
  <conditionalFormatting sqref="D81:E81">
    <cfRule type="expression" dxfId="117" priority="15" stopIfTrue="1">
      <formula>AND(OR($D$26="No",AND($D$26="Yes",$D$32="No")),OR($D$27="No",AND($D$27="Yes",$D$33="No")),OR($D$28="No",AND($D$28="Yes",$D$34="No")),OR($D$29="No",AND($D$29="Yes",$D$35="No")))</formula>
    </cfRule>
    <cfRule type="expression" dxfId="116" priority="16" stopIfTrue="1">
      <formula>IF(D81="",TRUE)</formula>
    </cfRule>
  </conditionalFormatting>
  <conditionalFormatting sqref="D83">
    <cfRule type="expression" dxfId="115" priority="13" stopIfTrue="1">
      <formula>AND(OR($D$26="No",AND($D$26="Yes",$D$32="No")),OR($D$27="No",AND($D$27="Yes",$D$33="No")),OR($D$28="No",AND($D$28="Yes",$D$34="No")),OR($D$29="No",AND($D$29="Yes",$D$35="No")))</formula>
    </cfRule>
    <cfRule type="expression" dxfId="114" priority="14" stopIfTrue="1">
      <formula>IF(D83="",TRUE)</formula>
    </cfRule>
  </conditionalFormatting>
  <conditionalFormatting sqref="D85:E85">
    <cfRule type="expression" dxfId="113" priority="11" stopIfTrue="1">
      <formula>AND(OR($D$26="No",AND($D$26="Yes",$D$32="No")),OR($D$27="No",AND($D$27="Yes",$D$33="No")),OR($D$28="No",AND($D$28="Yes",$D$34="No")),OR($D$29="No",AND($D$29="Yes",$D$35="No")))</formula>
    </cfRule>
    <cfRule type="expression" dxfId="112" priority="12" stopIfTrue="1">
      <formula>IF(D85="",TRUE)</formula>
    </cfRule>
  </conditionalFormatting>
  <conditionalFormatting sqref="D87:E87">
    <cfRule type="expression" dxfId="111" priority="9" stopIfTrue="1">
      <formula>AND(OR($D$26="No",AND($D$26="Yes",$D$32="No")),OR($D$27="No",AND($D$27="Yes",$D$33="No")),OR($D$28="No",AND($D$28="Yes",$D$34="No")),OR($D$29="No",AND($D$29="Yes",$D$35="No")))</formula>
    </cfRule>
    <cfRule type="expression" dxfId="110" priority="10" stopIfTrue="1">
      <formula>IF(D87="",TRUE)</formula>
    </cfRule>
  </conditionalFormatting>
  <conditionalFormatting sqref="D89:E89">
    <cfRule type="expression" dxfId="109" priority="7" stopIfTrue="1">
      <formula>AND(OR($D$26="No",AND($D$26="Yes",$D$32="No")),OR($D$27="No",AND($D$27="Yes",$D$33="No")),OR($D$28="No",AND($D$28="Yes",$D$34="No")),OR($D$29="No",AND($D$29="Yes",$D$35="No")))</formula>
    </cfRule>
    <cfRule type="expression" dxfId="108" priority="8" stopIfTrue="1">
      <formula>IF(D89="",TRUE)</formula>
    </cfRule>
  </conditionalFormatting>
  <conditionalFormatting sqref="D15:J15">
    <cfRule type="expression" dxfId="107" priority="6" stopIfTrue="1">
      <formula>IF($D$15="",TRUE)</formula>
    </cfRule>
  </conditionalFormatting>
  <conditionalFormatting sqref="D16:J16">
    <cfRule type="expression" dxfId="106" priority="5" stopIfTrue="1">
      <formula>IF($D$16="",TRUE)</formula>
    </cfRule>
  </conditionalFormatting>
  <conditionalFormatting sqref="D17:J17">
    <cfRule type="expression" dxfId="105" priority="4" stopIfTrue="1">
      <formula>IF($D$17="",TRUE)</formula>
    </cfRule>
  </conditionalFormatting>
  <conditionalFormatting sqref="D18:J18">
    <cfRule type="expression" dxfId="104" priority="3" stopIfTrue="1">
      <formula>IF($D$18="",TRUE)</formula>
    </cfRule>
  </conditionalFormatting>
  <conditionalFormatting sqref="D20:J20">
    <cfRule type="expression" dxfId="103" priority="2" stopIfTrue="1">
      <formula>IF($D$20="",TRUE)</formula>
    </cfRule>
  </conditionalFormatting>
  <conditionalFormatting sqref="G77:J77">
    <cfRule type="expression" dxfId="102"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3BAD0F7-8BBA-4CA5-A3F6-058EEDFCFD8C}"/>
    <hyperlink ref="D20" r:id="rId4" xr:uid="{50B0A2EE-742E-4FFF-9D16-63176AD7BBAE}"/>
    <hyperlink ref="G77" r:id="rId5" xr:uid="{E0C23187-1A83-4817-B35A-9D01BEEC4CF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A5" sqref="A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9" t="str">
        <f ca="1">OFFSET(L!$C$1,MATCH("Smelter List"&amp;ADDRESS(ROW(),COLUMN(),4),L!$A:$A,0)-1,SL,,)</f>
        <v>Link to "RMAP Conformant Smelter List"</v>
      </c>
      <c r="K2" s="460"/>
      <c r="L2" s="460"/>
      <c r="M2" s="460"/>
      <c r="N2" s="460"/>
      <c r="O2" s="460"/>
      <c r="P2" s="224"/>
      <c r="Q2" s="225"/>
      <c r="R2" s="226"/>
      <c r="S2" s="226"/>
      <c r="T2" s="226"/>
      <c r="U2" s="254"/>
      <c r="V2" s="254"/>
      <c r="W2" s="255"/>
      <c r="X2" s="254"/>
      <c r="Y2" s="254"/>
      <c r="Z2" s="254"/>
      <c r="AH2" s="167" t="s">
        <v>488</v>
      </c>
    </row>
    <row r="3" spans="1:34" s="256" customFormat="1" ht="173.4" customHeight="1">
      <c r="A3" s="195"/>
      <c r="B3" s="4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1"/>
      <c r="D3" s="461"/>
      <c r="E3" s="461"/>
      <c r="F3" s="257"/>
      <c r="G3" s="462" t="str">
        <f ca="1">OFFSET(L!$C$1,MATCH("General"&amp;"Cpy",L!$A:$A,0)-1,SL,,)</f>
        <v>© 2022 Responsible Minerals Initiative. All rights reserved.</v>
      </c>
      <c r="H3" s="462"/>
      <c r="I3" s="46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55" t="s">
        <v>15661</v>
      </c>
      <c r="B5" s="208" t="s">
        <v>1131</v>
      </c>
      <c r="C5" s="356" t="s">
        <v>15662</v>
      </c>
      <c r="D5" s="270"/>
      <c r="E5" s="208" t="s">
        <v>15663</v>
      </c>
      <c r="F5" s="208" t="s">
        <v>15661</v>
      </c>
      <c r="G5" s="208" t="s">
        <v>15663</v>
      </c>
      <c r="H5" s="357" t="s">
        <v>15663</v>
      </c>
      <c r="I5" s="358" t="s">
        <v>15663</v>
      </c>
      <c r="J5" s="358" t="s">
        <v>15663</v>
      </c>
      <c r="K5" s="359"/>
      <c r="L5" s="359"/>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si="1">IF(AND(C5="Smelter not listed",OR(LEN(D5)=0,LEN(E5)=0)),1,0)</f>
        <v>0</v>
      </c>
      <c r="Y5" s="263"/>
      <c r="Z5" s="263"/>
      <c r="AB5" s="265" t="str">
        <f t="shared" ref="AB5" si="2">B5&amp;C5</f>
        <v>TinPT DS Jaya Abadi</v>
      </c>
    </row>
    <row r="6" spans="1:34" s="264" customFormat="1" ht="20" customHeight="1">
      <c r="A6" s="355" t="s">
        <v>782</v>
      </c>
      <c r="B6" s="208" t="s">
        <v>1131</v>
      </c>
      <c r="C6" s="356" t="s">
        <v>627</v>
      </c>
      <c r="D6" s="270"/>
      <c r="E6" s="208" t="s">
        <v>1105</v>
      </c>
      <c r="F6" s="208" t="s">
        <v>782</v>
      </c>
      <c r="G6" s="208" t="s">
        <v>13320</v>
      </c>
      <c r="H6" s="357">
        <v>0</v>
      </c>
      <c r="I6" s="358" t="s">
        <v>1779</v>
      </c>
      <c r="J6" s="358" t="s">
        <v>12931</v>
      </c>
      <c r="K6" s="359"/>
      <c r="L6" s="359"/>
      <c r="M6" s="260"/>
      <c r="N6" s="260"/>
      <c r="O6" s="260"/>
      <c r="P6" s="211"/>
      <c r="Q6" s="261"/>
      <c r="R6" s="208" t="str">
        <f ca="1">IF(ISERROR($V6),"",OFFSET('Smelter Look-up'!$C$4,$V6-4,0)&amp;"")</f>
        <v>PT Mitra Stania Prima</v>
      </c>
      <c r="S6" s="215" t="str">
        <f t="shared" ref="S6:S37" ca="1" si="3">IF(B6="","",IF(ISERROR(MATCH($E6,CL,0)),"Unknown",INDIRECT("'C'!$A$"&amp;MATCH($E6,CL,0)+1)))</f>
        <v>ID</v>
      </c>
      <c r="T6" s="215" t="str">
        <f ca="1">IF(B6="","",IF(ISERROR(MATCH($J6,SorP!$B$1:$B$6230,0)),"",INDIRECT("'SorP'!$A$"&amp;MATCH($J6,SorP!$B$1:$B$6230,0))))</f>
        <v>ID-BB</v>
      </c>
      <c r="U6" s="231"/>
      <c r="V6" s="262">
        <f>IF(C6="",NA(),IF(OR(C6="Smelter not listed",C6="Smelter not yet identified"),MATCH($B6&amp;$D6,'Smelter Look-up'!$J:$J,0),MATCH($B6&amp;$C6,'Smelter Look-up'!$J:$J,0)))</f>
        <v>496</v>
      </c>
      <c r="W6" s="263"/>
      <c r="X6" s="263">
        <f t="shared" ref="X6:X37" si="4">IF(AND(C6="Smelter not listed",OR(LEN(D6)=0,LEN(E6)=0)),1,0)</f>
        <v>0</v>
      </c>
      <c r="Y6" s="263"/>
      <c r="Z6" s="263"/>
      <c r="AB6" s="265" t="str">
        <f t="shared" ref="AB6:AB37" si="5">B6&amp;C6</f>
        <v>TinPT Mitra Stania Prima</v>
      </c>
    </row>
    <row r="7" spans="1:34" s="264" customFormat="1" ht="20" customHeight="1">
      <c r="A7" s="355" t="s">
        <v>15215</v>
      </c>
      <c r="B7" s="208" t="s">
        <v>1131</v>
      </c>
      <c r="C7" s="356" t="s">
        <v>15214</v>
      </c>
      <c r="D7" s="270"/>
      <c r="E7" s="208" t="s">
        <v>15663</v>
      </c>
      <c r="F7" s="208" t="s">
        <v>15215</v>
      </c>
      <c r="G7" s="208" t="s">
        <v>15663</v>
      </c>
      <c r="H7" s="357" t="s">
        <v>15663</v>
      </c>
      <c r="I7" s="358" t="s">
        <v>15663</v>
      </c>
      <c r="J7" s="358" t="s">
        <v>15663</v>
      </c>
      <c r="K7" s="359"/>
      <c r="L7" s="359"/>
      <c r="M7" s="260"/>
      <c r="N7" s="260"/>
      <c r="O7" s="260"/>
      <c r="P7" s="211"/>
      <c r="Q7" s="261"/>
      <c r="R7" s="208" t="str">
        <f ca="1">IF(ISERROR($V7),"",OFFSET('Smelter Look-up'!$C$4,$V7-4,0)&amp;"")</f>
        <v>PT Prima Timah Utama</v>
      </c>
      <c r="S7" s="215" t="str">
        <f t="shared" ca="1" si="3"/>
        <v>Unknown</v>
      </c>
      <c r="T7" s="215" t="str">
        <f ca="1">IF(B7="","",IF(ISERROR(MATCH($J7,SorP!$B$1:$B$6230,0)),"",INDIRECT("'SorP'!$A$"&amp;MATCH($J7,SorP!$B$1:$B$6230,0))))</f>
        <v/>
      </c>
      <c r="U7" s="231"/>
      <c r="V7" s="262">
        <f>IF(C7="",NA(),IF(OR(C7="Smelter not listed",C7="Smelter not yet identified"),MATCH($B7&amp;$D7,'Smelter Look-up'!$J:$J,0),MATCH($B7&amp;$C7,'Smelter Look-up'!$J:$J,0)))</f>
        <v>499</v>
      </c>
      <c r="W7" s="263"/>
      <c r="X7" s="263">
        <f t="shared" si="4"/>
        <v>0</v>
      </c>
      <c r="Y7" s="263"/>
      <c r="Z7" s="263"/>
      <c r="AB7" s="265" t="str">
        <f t="shared" si="5"/>
        <v>TinPT Prima Timah Utama</v>
      </c>
    </row>
    <row r="8" spans="1:34" s="264" customFormat="1" ht="20" customHeight="1">
      <c r="A8" s="355" t="s">
        <v>15602</v>
      </c>
      <c r="B8" s="208" t="s">
        <v>1131</v>
      </c>
      <c r="C8" s="356" t="s">
        <v>15601</v>
      </c>
      <c r="D8" s="270"/>
      <c r="E8" s="208" t="s">
        <v>15663</v>
      </c>
      <c r="F8" s="208" t="s">
        <v>15602</v>
      </c>
      <c r="G8" s="208" t="s">
        <v>15663</v>
      </c>
      <c r="H8" s="357" t="s">
        <v>15663</v>
      </c>
      <c r="I8" s="358" t="s">
        <v>15663</v>
      </c>
      <c r="J8" s="358" t="s">
        <v>15663</v>
      </c>
      <c r="K8" s="359"/>
      <c r="L8" s="359"/>
      <c r="M8" s="260"/>
      <c r="N8" s="260"/>
      <c r="O8" s="260"/>
      <c r="P8" s="211"/>
      <c r="Q8" s="261"/>
      <c r="R8" s="208" t="str">
        <f ca="1">IF(ISERROR($V8),"",OFFSET('Smelter Look-up'!$C$4,$V8-4,0)&amp;"")</f>
        <v>PT Sariwiguna Binasentosa</v>
      </c>
      <c r="S8" s="215" t="str">
        <f t="shared" ca="1" si="3"/>
        <v>Unknown</v>
      </c>
      <c r="T8" s="215" t="str">
        <f ca="1">IF(B8="","",IF(ISERROR(MATCH($J8,SorP!$B$1:$B$6230,0)),"",INDIRECT("'SorP'!$A$"&amp;MATCH($J8,SorP!$B$1:$B$6230,0))))</f>
        <v/>
      </c>
      <c r="U8" s="231"/>
      <c r="V8" s="262">
        <f>IF(C8="",NA(),IF(OR(C8="Smelter not listed",C8="Smelter not yet identified"),MATCH($B8&amp;$D8,'Smelter Look-up'!$J:$J,0),MATCH($B8&amp;$C8,'Smelter Look-up'!$J:$J,0)))</f>
        <v>503</v>
      </c>
      <c r="W8" s="263"/>
      <c r="X8" s="263">
        <f t="shared" si="4"/>
        <v>0</v>
      </c>
      <c r="Y8" s="263"/>
      <c r="Z8" s="263"/>
      <c r="AB8" s="265" t="str">
        <f t="shared" si="5"/>
        <v>TinPT Sariwiguna Binasentosa</v>
      </c>
    </row>
    <row r="9" spans="1:34" s="264" customFormat="1" ht="20" customHeight="1">
      <c r="A9" s="355" t="s">
        <v>15219</v>
      </c>
      <c r="B9" s="208" t="s">
        <v>1131</v>
      </c>
      <c r="C9" s="356" t="s">
        <v>15218</v>
      </c>
      <c r="D9" s="270"/>
      <c r="E9" s="208" t="s">
        <v>15663</v>
      </c>
      <c r="F9" s="208" t="s">
        <v>15219</v>
      </c>
      <c r="G9" s="208" t="s">
        <v>15663</v>
      </c>
      <c r="H9" s="357" t="s">
        <v>15663</v>
      </c>
      <c r="I9" s="358" t="s">
        <v>15663</v>
      </c>
      <c r="J9" s="358" t="s">
        <v>15663</v>
      </c>
      <c r="K9" s="359"/>
      <c r="L9" s="359"/>
      <c r="M9" s="260"/>
      <c r="N9" s="260"/>
      <c r="O9" s="260"/>
      <c r="P9" s="211"/>
      <c r="Q9" s="261"/>
      <c r="R9" s="208" t="str">
        <f ca="1">IF(ISERROR($V9),"",OFFSET('Smelter Look-up'!$C$4,$V9-4,0)&amp;"")</f>
        <v>PT Stanindo Inti Perkasa</v>
      </c>
      <c r="S9" s="215" t="str">
        <f t="shared" ca="1" si="3"/>
        <v>Unknown</v>
      </c>
      <c r="T9" s="215" t="str">
        <f ca="1">IF(B9="","",IF(ISERROR(MATCH($J9,SorP!$B$1:$B$6230,0)),"",INDIRECT("'SorP'!$A$"&amp;MATCH($J9,SorP!$B$1:$B$6230,0))))</f>
        <v/>
      </c>
      <c r="U9" s="231"/>
      <c r="V9" s="262">
        <f>IF(C9="",NA(),IF(OR(C9="Smelter not listed",C9="Smelter not yet identified"),MATCH($B9&amp;$D9,'Smelter Look-up'!$J:$J,0),MATCH($B9&amp;$C9,'Smelter Look-up'!$J:$J,0)))</f>
        <v>504</v>
      </c>
      <c r="W9" s="263"/>
      <c r="X9" s="263">
        <f t="shared" si="4"/>
        <v>0</v>
      </c>
      <c r="Y9" s="263"/>
      <c r="Z9" s="263"/>
      <c r="AB9" s="265" t="str">
        <f t="shared" si="5"/>
        <v>TinPT Stanindo Inti Perkasa</v>
      </c>
    </row>
    <row r="10" spans="1:34" s="264" customFormat="1" ht="20" customHeight="1">
      <c r="A10" s="360" t="s">
        <v>804</v>
      </c>
      <c r="B10" s="208" t="s">
        <v>1131</v>
      </c>
      <c r="C10" s="356" t="s">
        <v>13882</v>
      </c>
      <c r="D10" s="270"/>
      <c r="E10" s="208" t="s">
        <v>1105</v>
      </c>
      <c r="F10" s="208" t="s">
        <v>804</v>
      </c>
      <c r="G10" s="208" t="s">
        <v>13320</v>
      </c>
      <c r="H10" s="357">
        <v>0</v>
      </c>
      <c r="I10" s="358" t="s">
        <v>1805</v>
      </c>
      <c r="J10" s="358" t="s">
        <v>6100</v>
      </c>
      <c r="K10" s="359"/>
      <c r="L10" s="359"/>
      <c r="M10" s="260"/>
      <c r="N10" s="260"/>
      <c r="O10" s="260"/>
      <c r="P10" s="211"/>
      <c r="Q10" s="261"/>
      <c r="R10" s="208" t="str">
        <f ca="1">IF(ISERROR($V10),"",OFFSET('Smelter Look-up'!$C$4,$V10-4,0)&amp;"")</f>
        <v>PT Timah Tbk Kundur</v>
      </c>
      <c r="S10" s="215" t="str">
        <f t="shared" ca="1" si="3"/>
        <v>ID</v>
      </c>
      <c r="T10" s="215" t="str">
        <f ca="1">IF(B10="","",IF(ISERROR(MATCH($J10,SorP!$B$1:$B$6230,0)),"",INDIRECT("'SorP'!$A$"&amp;MATCH($J10,SorP!$B$1:$B$6230,0))))</f>
        <v>ID-RI</v>
      </c>
      <c r="U10" s="231"/>
      <c r="V10" s="262">
        <f>IF(C10="",NA(),IF(OR(C10="Smelter not listed",C10="Smelter not yet identified"),MATCH($B10&amp;$D10,'Smelter Look-up'!$J:$J,0),MATCH($B10&amp;$C10,'Smelter Look-up'!$J:$J,0)))</f>
        <v>508</v>
      </c>
      <c r="W10" s="263"/>
      <c r="X10" s="263">
        <f t="shared" si="4"/>
        <v>0</v>
      </c>
      <c r="Y10" s="263"/>
      <c r="Z10" s="263"/>
      <c r="AB10" s="265" t="str">
        <f t="shared" si="5"/>
        <v>TinPT Timah Tbk Kundur</v>
      </c>
    </row>
    <row r="11" spans="1:34" s="264" customFormat="1" ht="20" customHeight="1">
      <c r="A11" s="360" t="s">
        <v>804</v>
      </c>
      <c r="B11" s="208" t="s">
        <v>1131</v>
      </c>
      <c r="C11" s="356" t="s">
        <v>13882</v>
      </c>
      <c r="D11" s="270"/>
      <c r="E11" s="208" t="s">
        <v>1105</v>
      </c>
      <c r="F11" s="208" t="s">
        <v>804</v>
      </c>
      <c r="G11" s="208" t="s">
        <v>13320</v>
      </c>
      <c r="H11" s="357">
        <v>0</v>
      </c>
      <c r="I11" s="358" t="s">
        <v>1805</v>
      </c>
      <c r="J11" s="358" t="s">
        <v>6100</v>
      </c>
      <c r="K11" s="359"/>
      <c r="L11" s="359"/>
      <c r="M11" s="260"/>
      <c r="N11" s="260"/>
      <c r="O11" s="260"/>
      <c r="P11" s="211"/>
      <c r="Q11" s="261"/>
      <c r="R11" s="208" t="str">
        <f ca="1">IF(ISERROR($V11),"",OFFSET('Smelter Look-up'!$C$4,$V11-4,0)&amp;"")</f>
        <v>PT Timah Tbk Kundur</v>
      </c>
      <c r="S11" s="215" t="str">
        <f t="shared" ca="1" si="3"/>
        <v>ID</v>
      </c>
      <c r="T11" s="215" t="str">
        <f ca="1">IF(B11="","",IF(ISERROR(MATCH($J11,SorP!$B$1:$B$6230,0)),"",INDIRECT("'SorP'!$A$"&amp;MATCH($J11,SorP!$B$1:$B$6230,0))))</f>
        <v>ID-RI</v>
      </c>
      <c r="U11" s="231"/>
      <c r="V11" s="262">
        <f>IF(C11="",NA(),IF(OR(C11="Smelter not listed",C11="Smelter not yet identified"),MATCH($B11&amp;$D11,'Smelter Look-up'!$J:$J,0),MATCH($B11&amp;$C11,'Smelter Look-up'!$J:$J,0)))</f>
        <v>508</v>
      </c>
      <c r="W11" s="263"/>
      <c r="X11" s="263">
        <f t="shared" si="4"/>
        <v>0</v>
      </c>
      <c r="Y11" s="263"/>
      <c r="Z11" s="263"/>
      <c r="AB11" s="265" t="str">
        <f t="shared" si="5"/>
        <v>TinPT Timah Tbk Kundur</v>
      </c>
    </row>
    <row r="12" spans="1:34" s="264" customFormat="1" ht="20" customHeight="1">
      <c r="A12" s="360" t="s">
        <v>784</v>
      </c>
      <c r="B12" s="208" t="s">
        <v>1131</v>
      </c>
      <c r="C12" s="356" t="s">
        <v>13881</v>
      </c>
      <c r="D12" s="270"/>
      <c r="E12" s="208" t="s">
        <v>1105</v>
      </c>
      <c r="F12" s="208" t="s">
        <v>784</v>
      </c>
      <c r="G12" s="208" t="s">
        <v>13320</v>
      </c>
      <c r="H12" s="357">
        <v>0</v>
      </c>
      <c r="I12" s="358" t="s">
        <v>1807</v>
      </c>
      <c r="J12" s="358" t="s">
        <v>12931</v>
      </c>
      <c r="K12" s="359"/>
      <c r="L12" s="359"/>
      <c r="M12" s="260"/>
      <c r="N12" s="260"/>
      <c r="O12" s="260"/>
      <c r="P12" s="211"/>
      <c r="Q12" s="261"/>
      <c r="R12" s="208" t="str">
        <f ca="1">IF(ISERROR($V12),"",OFFSET('Smelter Look-up'!$C$4,$V12-4,0)&amp;"")</f>
        <v>PT Timah Tbk Mentok</v>
      </c>
      <c r="S12" s="215" t="str">
        <f t="shared" ca="1" si="3"/>
        <v>ID</v>
      </c>
      <c r="T12" s="215" t="str">
        <f ca="1">IF(B12="","",IF(ISERROR(MATCH($J12,SorP!$B$1:$B$6230,0)),"",INDIRECT("'SorP'!$A$"&amp;MATCH($J12,SorP!$B$1:$B$6230,0))))</f>
        <v>ID-BB</v>
      </c>
      <c r="U12" s="231"/>
      <c r="V12" s="262">
        <f>IF(C12="",NA(),IF(OR(C12="Smelter not listed",C12="Smelter not yet identified"),MATCH($B12&amp;$D12,'Smelter Look-up'!$J:$J,0),MATCH($B12&amp;$C12,'Smelter Look-up'!$J:$J,0)))</f>
        <v>509</v>
      </c>
      <c r="W12" s="263"/>
      <c r="X12" s="263">
        <f t="shared" si="4"/>
        <v>0</v>
      </c>
      <c r="Y12" s="263"/>
      <c r="Z12" s="263"/>
      <c r="AB12" s="265" t="str">
        <f t="shared" si="5"/>
        <v>TinPT Timah Tbk Mentok</v>
      </c>
    </row>
    <row r="13" spans="1:34" s="264" customFormat="1" ht="20" customHeight="1">
      <c r="A13" s="355" t="s">
        <v>784</v>
      </c>
      <c r="B13" s="208" t="s">
        <v>1131</v>
      </c>
      <c r="C13" s="356" t="s">
        <v>13881</v>
      </c>
      <c r="D13" s="270"/>
      <c r="E13" s="208" t="s">
        <v>1105</v>
      </c>
      <c r="F13" s="208" t="s">
        <v>784</v>
      </c>
      <c r="G13" s="208" t="s">
        <v>13320</v>
      </c>
      <c r="H13" s="357">
        <v>0</v>
      </c>
      <c r="I13" s="358" t="s">
        <v>1807</v>
      </c>
      <c r="J13" s="358" t="s">
        <v>12931</v>
      </c>
      <c r="K13" s="359"/>
      <c r="L13" s="359"/>
      <c r="M13" s="260"/>
      <c r="N13" s="260"/>
      <c r="O13" s="260"/>
      <c r="P13" s="211"/>
      <c r="Q13" s="261"/>
      <c r="R13" s="208" t="str">
        <f ca="1">IF(ISERROR($V13),"",OFFSET('Smelter Look-up'!$C$4,$V13-4,0)&amp;"")</f>
        <v>PT Timah Tbk Mentok</v>
      </c>
      <c r="S13" s="215" t="str">
        <f t="shared" ca="1" si="3"/>
        <v>ID</v>
      </c>
      <c r="T13" s="215" t="str">
        <f ca="1">IF(B13="","",IF(ISERROR(MATCH($J13,SorP!$B$1:$B$6230,0)),"",INDIRECT("'SorP'!$A$"&amp;MATCH($J13,SorP!$B$1:$B$6230,0))))</f>
        <v>ID-BB</v>
      </c>
      <c r="U13" s="231"/>
      <c r="V13" s="262">
        <f>IF(C13="",NA(),IF(OR(C13="Smelter not listed",C13="Smelter not yet identified"),MATCH($B13&amp;$D13,'Smelter Look-up'!$J:$J,0),MATCH($B13&amp;$C13,'Smelter Look-up'!$J:$J,0)))</f>
        <v>509</v>
      </c>
      <c r="W13" s="263"/>
      <c r="X13" s="263">
        <f t="shared" si="4"/>
        <v>0</v>
      </c>
      <c r="Y13" s="263"/>
      <c r="Z13" s="263"/>
      <c r="AB13" s="265" t="str">
        <f t="shared" si="5"/>
        <v>TinPT Timah Tbk Mentok</v>
      </c>
    </row>
    <row r="14" spans="1:34" s="264" customFormat="1" ht="20" customHeight="1">
      <c r="A14" s="355" t="s">
        <v>15223</v>
      </c>
      <c r="B14" s="208" t="s">
        <v>1131</v>
      </c>
      <c r="C14" s="356" t="s">
        <v>15222</v>
      </c>
      <c r="D14" s="270"/>
      <c r="E14" s="208" t="s">
        <v>15663</v>
      </c>
      <c r="F14" s="208" t="s">
        <v>15223</v>
      </c>
      <c r="G14" s="208" t="s">
        <v>15663</v>
      </c>
      <c r="H14" s="357" t="s">
        <v>15663</v>
      </c>
      <c r="I14" s="358" t="s">
        <v>15663</v>
      </c>
      <c r="J14" s="358" t="s">
        <v>15663</v>
      </c>
      <c r="K14" s="359"/>
      <c r="L14" s="359"/>
      <c r="M14" s="260"/>
      <c r="N14" s="260"/>
      <c r="O14" s="260"/>
      <c r="P14" s="211"/>
      <c r="Q14" s="261"/>
      <c r="R14" s="208" t="str">
        <f ca="1">IF(ISERROR($V14),"",OFFSET('Smelter Look-up'!$C$4,$V14-4,0)&amp;"")</f>
        <v>PT Tinindo Inter Nusa</v>
      </c>
      <c r="S14" s="215" t="str">
        <f t="shared" ca="1" si="3"/>
        <v>Unknown</v>
      </c>
      <c r="T14" s="215" t="str">
        <f ca="1">IF(B14="","",IF(ISERROR(MATCH($J14,SorP!$B$1:$B$6230,0)),"",INDIRECT("'SorP'!$A$"&amp;MATCH($J14,SorP!$B$1:$B$6230,0))))</f>
        <v/>
      </c>
      <c r="U14" s="231"/>
      <c r="V14" s="262">
        <f>IF(C14="",NA(),IF(OR(C14="Smelter not listed",C14="Smelter not yet identified"),MATCH($B14&amp;$D14,'Smelter Look-up'!$J:$J,0),MATCH($B14&amp;$C14,'Smelter Look-up'!$J:$J,0)))</f>
        <v>510</v>
      </c>
      <c r="W14" s="263"/>
      <c r="X14" s="263">
        <f t="shared" si="4"/>
        <v>0</v>
      </c>
      <c r="Y14" s="263"/>
      <c r="Z14" s="263"/>
      <c r="AB14" s="265" t="str">
        <f t="shared" si="5"/>
        <v>TinPT Tinindo Inter Nusa</v>
      </c>
    </row>
    <row r="15" spans="1:34" s="264" customFormat="1" ht="20" customHeight="1">
      <c r="A15" s="355" t="s">
        <v>788</v>
      </c>
      <c r="B15" s="208" t="s">
        <v>1131</v>
      </c>
      <c r="C15" s="356" t="s">
        <v>1031</v>
      </c>
      <c r="D15" s="270"/>
      <c r="E15" s="208" t="s">
        <v>888</v>
      </c>
      <c r="F15" s="208" t="s">
        <v>788</v>
      </c>
      <c r="G15" s="208" t="s">
        <v>13320</v>
      </c>
      <c r="H15" s="357">
        <v>0</v>
      </c>
      <c r="I15" s="358" t="s">
        <v>1809</v>
      </c>
      <c r="J15" s="358" t="s">
        <v>1810</v>
      </c>
      <c r="K15" s="359"/>
      <c r="L15" s="359"/>
      <c r="M15" s="260"/>
      <c r="N15" s="260"/>
      <c r="O15" s="260"/>
      <c r="P15" s="211"/>
      <c r="Q15" s="261"/>
      <c r="R15" s="208" t="str">
        <f ca="1">IF(ISERROR($V15),"",OFFSET('Smelter Look-up'!$C$4,$V15-4,0)&amp;"")</f>
        <v>Thaisarco</v>
      </c>
      <c r="S15" s="215" t="str">
        <f t="shared" ca="1" si="3"/>
        <v>TH</v>
      </c>
      <c r="T15" s="215" t="str">
        <f ca="1">IF(B15="","",IF(ISERROR(MATCH($J15,SorP!$B$1:$B$6230,0)),"",INDIRECT("'SorP'!$A$"&amp;MATCH($J15,SorP!$B$1:$B$6230,0))))</f>
        <v>TH-83</v>
      </c>
      <c r="U15" s="231"/>
      <c r="V15" s="262">
        <f>IF(C15="",NA(),IF(OR(C15="Smelter not listed",C15="Smelter not yet identified"),MATCH($B15&amp;$D15,'Smelter Look-up'!$J:$J,0),MATCH($B15&amp;$C15,'Smelter Look-up'!$J:$J,0)))</f>
        <v>523</v>
      </c>
      <c r="W15" s="263"/>
      <c r="X15" s="263">
        <f t="shared" si="4"/>
        <v>0</v>
      </c>
      <c r="Y15" s="263"/>
      <c r="Z15" s="263"/>
      <c r="AB15" s="265" t="str">
        <f t="shared" si="5"/>
        <v>TinThaisarco</v>
      </c>
    </row>
    <row r="16" spans="1:34" s="264" customFormat="1" ht="20" customHeight="1">
      <c r="A16" s="355" t="s">
        <v>788</v>
      </c>
      <c r="B16" s="208" t="s">
        <v>1131</v>
      </c>
      <c r="C16" s="356" t="s">
        <v>1031</v>
      </c>
      <c r="D16" s="270"/>
      <c r="E16" s="208" t="s">
        <v>888</v>
      </c>
      <c r="F16" s="208" t="s">
        <v>788</v>
      </c>
      <c r="G16" s="208" t="s">
        <v>13320</v>
      </c>
      <c r="H16" s="357">
        <v>0</v>
      </c>
      <c r="I16" s="358" t="s">
        <v>1809</v>
      </c>
      <c r="J16" s="358" t="s">
        <v>1810</v>
      </c>
      <c r="K16" s="359"/>
      <c r="L16" s="359"/>
      <c r="M16" s="260"/>
      <c r="N16" s="260"/>
      <c r="O16" s="260"/>
      <c r="P16" s="211"/>
      <c r="Q16" s="261"/>
      <c r="R16" s="208" t="str">
        <f ca="1">IF(ISERROR($V16),"",OFFSET('Smelter Look-up'!$C$4,$V16-4,0)&amp;"")</f>
        <v>Thaisarco</v>
      </c>
      <c r="S16" s="215" t="str">
        <f t="shared" ca="1" si="3"/>
        <v>TH</v>
      </c>
      <c r="T16" s="215" t="str">
        <f ca="1">IF(B16="","",IF(ISERROR(MATCH($J16,SorP!$B$1:$B$6230,0)),"",INDIRECT("'SorP'!$A$"&amp;MATCH($J16,SorP!$B$1:$B$6230,0))))</f>
        <v>TH-83</v>
      </c>
      <c r="U16" s="231"/>
      <c r="V16" s="262">
        <f>IF(C16="",NA(),IF(OR(C16="Smelter not listed",C16="Smelter not yet identified"),MATCH($B16&amp;$D16,'Smelter Look-up'!$J:$J,0),MATCH($B16&amp;$C16,'Smelter Look-up'!$J:$J,0)))</f>
        <v>523</v>
      </c>
      <c r="W16" s="263"/>
      <c r="X16" s="263">
        <f t="shared" si="4"/>
        <v>0</v>
      </c>
      <c r="Y16" s="263"/>
      <c r="Z16" s="263"/>
      <c r="AB16" s="265" t="str">
        <f t="shared" si="5"/>
        <v>TinThaisarco</v>
      </c>
    </row>
    <row r="17" spans="1:28" s="264" customFormat="1" ht="20" customHeight="1">
      <c r="A17" s="355" t="s">
        <v>789</v>
      </c>
      <c r="B17" s="208" t="s">
        <v>1131</v>
      </c>
      <c r="C17" s="356" t="s">
        <v>2556</v>
      </c>
      <c r="D17" s="270"/>
      <c r="E17" s="208" t="s">
        <v>1096</v>
      </c>
      <c r="F17" s="208" t="s">
        <v>789</v>
      </c>
      <c r="G17" s="208" t="s">
        <v>13320</v>
      </c>
      <c r="H17" s="357">
        <v>0</v>
      </c>
      <c r="I17" s="358" t="s">
        <v>1778</v>
      </c>
      <c r="J17" s="358" t="s">
        <v>1782</v>
      </c>
      <c r="K17" s="359"/>
      <c r="L17" s="359"/>
      <c r="M17" s="260"/>
      <c r="N17" s="260"/>
      <c r="O17" s="260"/>
      <c r="P17" s="211"/>
      <c r="Q17" s="261"/>
      <c r="R17" s="208" t="str">
        <f ca="1">IF(ISERROR($V17),"",OFFSET('Smelter Look-up'!$C$4,$V17-4,0)&amp;"")</f>
        <v>White Solder Metalurgia e Mineracao Ltda.</v>
      </c>
      <c r="S17" s="215" t="str">
        <f t="shared" ca="1" si="3"/>
        <v>BR</v>
      </c>
      <c r="T17" s="215" t="str">
        <f ca="1">IF(B17="","",IF(ISERROR(MATCH($J17,SorP!$B$1:$B$6230,0)),"",INDIRECT("'SorP'!$A$"&amp;MATCH($J17,SorP!$B$1:$B$6230,0))))</f>
        <v>BR-RO</v>
      </c>
      <c r="U17" s="231"/>
      <c r="V17" s="262">
        <f>IF(C17="",NA(),IF(OR(C17="Smelter not listed",C17="Smelter not yet identified"),MATCH($B17&amp;$D17,'Smelter Look-up'!$J:$J,0),MATCH($B17&amp;$C17,'Smelter Look-up'!$J:$J,0)))</f>
        <v>532</v>
      </c>
      <c r="W17" s="263"/>
      <c r="X17" s="263">
        <f t="shared" si="4"/>
        <v>0</v>
      </c>
      <c r="Y17" s="263"/>
      <c r="Z17" s="263"/>
      <c r="AB17" s="265" t="str">
        <f t="shared" si="5"/>
        <v>TinWhite Solder Metalurgia e Mineracao Ltda.</v>
      </c>
    </row>
    <row r="18" spans="1:28" s="264" customFormat="1" ht="20" customHeight="1">
      <c r="A18" s="361" t="s">
        <v>15664</v>
      </c>
      <c r="B18" s="208" t="s">
        <v>1131</v>
      </c>
      <c r="C18" s="356" t="s">
        <v>15665</v>
      </c>
      <c r="D18" s="270"/>
      <c r="E18" s="208" t="s">
        <v>15663</v>
      </c>
      <c r="F18" s="208" t="s">
        <v>15664</v>
      </c>
      <c r="G18" s="208" t="s">
        <v>15663</v>
      </c>
      <c r="H18" s="357" t="s">
        <v>15663</v>
      </c>
      <c r="I18" s="358" t="s">
        <v>15663</v>
      </c>
      <c r="J18" s="358" t="s">
        <v>15663</v>
      </c>
      <c r="K18" s="359"/>
      <c r="L18" s="359"/>
      <c r="M18" s="260"/>
      <c r="N18" s="260"/>
      <c r="O18" s="260"/>
      <c r="P18" s="211"/>
      <c r="Q18" s="261"/>
      <c r="R18" s="208" t="str">
        <f ca="1">IF(ISERROR($V18),"",OFFSET('Smelter Look-up'!$C$4,$V18-4,0)&amp;"")</f>
        <v/>
      </c>
      <c r="S18" s="215" t="str">
        <f t="shared" ca="1" si="3"/>
        <v>Unknown</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si="4"/>
        <v>0</v>
      </c>
      <c r="Y18" s="263"/>
      <c r="Z18" s="263"/>
      <c r="AB18" s="265" t="str">
        <f t="shared" si="5"/>
        <v>TinPT Rajehan Ariq</v>
      </c>
    </row>
    <row r="19" spans="1:28" s="264" customFormat="1" ht="54">
      <c r="A19" s="355" t="s">
        <v>1829</v>
      </c>
      <c r="B19" s="208" t="s">
        <v>1131</v>
      </c>
      <c r="C19" s="356" t="s">
        <v>13012</v>
      </c>
      <c r="D19" s="270"/>
      <c r="E19" s="208" t="s">
        <v>1095</v>
      </c>
      <c r="F19" s="208" t="s">
        <v>1829</v>
      </c>
      <c r="G19" s="208" t="s">
        <v>13320</v>
      </c>
      <c r="H19" s="357">
        <v>0</v>
      </c>
      <c r="I19" s="358" t="s">
        <v>1830</v>
      </c>
      <c r="J19" s="358" t="s">
        <v>3177</v>
      </c>
      <c r="K19" s="359"/>
      <c r="L19" s="359"/>
      <c r="M19" s="260"/>
      <c r="N19" s="260"/>
      <c r="O19" s="260"/>
      <c r="P19" s="211"/>
      <c r="Q19" s="261"/>
      <c r="R19" s="208" t="str">
        <f ca="1">IF(ISERROR($V19),"",OFFSET('Smelter Look-up'!$C$4,$V19-4,0)&amp;"")</f>
        <v>Metallo Belgium N.V.</v>
      </c>
      <c r="S19" s="215" t="str">
        <f t="shared" ca="1" si="3"/>
        <v>BE</v>
      </c>
      <c r="T19" s="215" t="str">
        <f ca="1">IF(B19="","",IF(ISERROR(MATCH($J19,SorP!$B$1:$B$6230,0)),"",INDIRECT("'SorP'!$A$"&amp;MATCH($J19,SorP!$B$1:$B$6230,0))))</f>
        <v>BE-VAN</v>
      </c>
      <c r="U19" s="231"/>
      <c r="V19" s="262">
        <f>IF(C19="",NA(),IF(OR(C19="Smelter not listed",C19="Smelter not yet identified"),MATCH($B19&amp;$D19,'Smelter Look-up'!$J:$J,0),MATCH($B19&amp;$C19,'Smelter Look-up'!$J:$J,0)))</f>
        <v>462</v>
      </c>
      <c r="W19" s="263"/>
      <c r="X19" s="263">
        <f t="shared" si="4"/>
        <v>0</v>
      </c>
      <c r="Y19" s="263"/>
      <c r="Z19" s="263"/>
      <c r="AB19" s="265" t="str">
        <f t="shared" si="5"/>
        <v>TinMetallo Belgium N.V.</v>
      </c>
    </row>
    <row r="20" spans="1:28" s="264" customFormat="1" ht="54">
      <c r="A20" s="362" t="s">
        <v>15666</v>
      </c>
      <c r="B20" s="208" t="s">
        <v>1131</v>
      </c>
      <c r="C20" s="356" t="s">
        <v>15667</v>
      </c>
      <c r="D20" s="270"/>
      <c r="E20" s="208" t="s">
        <v>15663</v>
      </c>
      <c r="F20" s="208" t="s">
        <v>15666</v>
      </c>
      <c r="G20" s="208" t="s">
        <v>15663</v>
      </c>
      <c r="H20" s="357" t="s">
        <v>15663</v>
      </c>
      <c r="I20" s="358" t="s">
        <v>15663</v>
      </c>
      <c r="J20" s="358" t="s">
        <v>15663</v>
      </c>
      <c r="K20" s="359"/>
      <c r="L20" s="359"/>
      <c r="M20" s="260"/>
      <c r="N20" s="260"/>
      <c r="O20" s="260"/>
      <c r="P20" s="211"/>
      <c r="Q20" s="261"/>
      <c r="R20" s="208" t="str">
        <f ca="1">IF(ISERROR($V20),"",OFFSET('Smelter Look-up'!$C$4,$V20-4,0)&amp;"")</f>
        <v/>
      </c>
      <c r="S20" s="215" t="str">
        <f t="shared" ca="1" si="3"/>
        <v>Unknown</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si="4"/>
        <v>0</v>
      </c>
      <c r="Y20" s="263"/>
      <c r="Z20" s="263"/>
      <c r="AB20" s="265" t="str">
        <f t="shared" si="5"/>
        <v>TinPT Bangka Prima Tin</v>
      </c>
    </row>
    <row r="21" spans="1:28" s="264" customFormat="1" ht="67.5">
      <c r="A21" s="207"/>
      <c r="B21" s="208" t="s">
        <v>1130</v>
      </c>
      <c r="C21" s="356" t="s">
        <v>54</v>
      </c>
      <c r="D21" s="270"/>
      <c r="E21" s="208" t="s">
        <v>1100</v>
      </c>
      <c r="F21" s="208" t="s">
        <v>679</v>
      </c>
      <c r="G21" s="208" t="s">
        <v>13320</v>
      </c>
      <c r="H21" s="357">
        <v>0</v>
      </c>
      <c r="I21" s="358" t="s">
        <v>1595</v>
      </c>
      <c r="J21" s="358" t="s">
        <v>13923</v>
      </c>
      <c r="K21" s="359"/>
      <c r="L21" s="359"/>
      <c r="M21" s="260"/>
      <c r="N21" s="260"/>
      <c r="O21" s="260"/>
      <c r="P21" s="211"/>
      <c r="Q21" s="261"/>
      <c r="R21" s="208" t="str">
        <f ca="1">IF(ISERROR($V21),"",OFFSET('Smelter Look-up'!$C$4,$V21-4,0)&amp;"")</f>
        <v>Heraeus Metals Hong Kong Ltd.</v>
      </c>
      <c r="S21" s="215" t="str">
        <f t="shared" ca="1" si="3"/>
        <v>CN</v>
      </c>
      <c r="T21" s="215" t="str">
        <f ca="1">IF(B21="","",IF(ISERROR(MATCH($J21,SorP!$B$1:$B$6230,0)),"",INDIRECT("'SorP'!$A$"&amp;MATCH($J21,SorP!$B$1:$B$6230,0))))</f>
        <v/>
      </c>
      <c r="U21" s="231"/>
      <c r="V21" s="262">
        <f>IF(C21="",NA(),IF(OR(C21="Smelter not listed",C21="Smelter not yet identified"),MATCH($B21&amp;$D21,'Smelter Look-up'!$J:$J,0),MATCH($B21&amp;$C21,'Smelter Look-up'!$J:$J,0)))</f>
        <v>107</v>
      </c>
      <c r="W21" s="263"/>
      <c r="X21" s="263">
        <f t="shared" si="4"/>
        <v>0</v>
      </c>
      <c r="Y21" s="263"/>
      <c r="Z21" s="263"/>
      <c r="AB21" s="265" t="str">
        <f t="shared" si="5"/>
        <v>GoldHeraeus Ltd. Hong Kong</v>
      </c>
    </row>
    <row r="22" spans="1:28" s="264" customFormat="1" ht="94.5">
      <c r="A22" s="207"/>
      <c r="B22" s="208" t="s">
        <v>1130</v>
      </c>
      <c r="C22" s="356" t="s">
        <v>2174</v>
      </c>
      <c r="D22" s="270"/>
      <c r="E22" s="208" t="s">
        <v>1100</v>
      </c>
      <c r="F22" s="208" t="s">
        <v>728</v>
      </c>
      <c r="G22" s="208" t="s">
        <v>13320</v>
      </c>
      <c r="H22" s="357">
        <v>0</v>
      </c>
      <c r="I22" s="358" t="s">
        <v>1592</v>
      </c>
      <c r="J22" s="358" t="s">
        <v>13700</v>
      </c>
      <c r="K22" s="359"/>
      <c r="L22" s="359"/>
      <c r="M22" s="260"/>
      <c r="N22" s="260"/>
      <c r="O22" s="260"/>
      <c r="P22" s="211"/>
      <c r="Q22" s="261"/>
      <c r="R22" s="208" t="str">
        <f ca="1">IF(ISERROR($V22),"",OFFSET('Smelter Look-up'!$C$4,$V22-4,0)&amp;"")</f>
        <v>Shandong Zhaojin Gold &amp; Silver Refinery Co., Ltd.</v>
      </c>
      <c r="S22" s="215" t="str">
        <f t="shared" ca="1" si="3"/>
        <v>CN</v>
      </c>
      <c r="T22" s="215" t="str">
        <f ca="1">IF(B22="","",IF(ISERROR(MATCH($J22,SorP!$B$1:$B$6230,0)),"",INDIRECT("'SorP'!$A$"&amp;MATCH($J22,SorP!$B$1:$B$6230,0))))</f>
        <v>CN-SD</v>
      </c>
      <c r="U22" s="231"/>
      <c r="V22" s="262">
        <f>IF(C22="",NA(),IF(OR(C22="Smelter not listed",C22="Smelter not yet identified"),MATCH($B22&amp;$D22,'Smelter Look-up'!$J:$J,0),MATCH($B22&amp;$C22,'Smelter Look-up'!$J:$J,0)))</f>
        <v>246</v>
      </c>
      <c r="W22" s="263"/>
      <c r="X22" s="263">
        <f t="shared" si="4"/>
        <v>0</v>
      </c>
      <c r="Y22" s="263"/>
      <c r="Z22" s="263"/>
      <c r="AB22" s="265" t="str">
        <f t="shared" si="5"/>
        <v>GoldShandong Zhaojin Gold &amp; Silver Refinery Co., Ltd.</v>
      </c>
    </row>
    <row r="23" spans="1:28" s="264" customFormat="1" ht="94.5">
      <c r="A23" s="207"/>
      <c r="B23" s="208" t="s">
        <v>1130</v>
      </c>
      <c r="C23" s="356" t="s">
        <v>2512</v>
      </c>
      <c r="D23" s="270"/>
      <c r="E23" s="208" t="s">
        <v>1093</v>
      </c>
      <c r="F23" s="208" t="s">
        <v>741</v>
      </c>
      <c r="G23" s="208" t="s">
        <v>13320</v>
      </c>
      <c r="H23" s="357">
        <v>0</v>
      </c>
      <c r="I23" s="358" t="s">
        <v>1687</v>
      </c>
      <c r="J23" s="358" t="s">
        <v>1688</v>
      </c>
      <c r="K23" s="359"/>
      <c r="L23" s="359"/>
      <c r="M23" s="260"/>
      <c r="N23" s="260"/>
      <c r="O23" s="260"/>
      <c r="P23" s="211"/>
      <c r="Q23" s="261"/>
      <c r="R23" s="208" t="str">
        <f ca="1">IF(ISERROR($V23),"",OFFSET('Smelter Look-up'!$C$4,$V23-4,0)&amp;"")</f>
        <v>Western Australian Mint (T/a The Perth Mint)</v>
      </c>
      <c r="S23" s="215" t="str">
        <f t="shared" ca="1" si="3"/>
        <v>AU</v>
      </c>
      <c r="T23" s="215" t="str">
        <f ca="1">IF(B23="","",IF(ISERROR(MATCH($J23,SorP!$B$1:$B$6230,0)),"",INDIRECT("'SorP'!$A$"&amp;MATCH($J23,SorP!$B$1:$B$6230,0))))</f>
        <v>AU-WA</v>
      </c>
      <c r="U23" s="231"/>
      <c r="V23" s="262">
        <f>IF(C23="",NA(),IF(OR(C23="Smelter not listed",C23="Smelter not yet identified"),MATCH($B23&amp;$D23,'Smelter Look-up'!$J:$J,0),MATCH($B23&amp;$C23,'Smelter Look-up'!$J:$J,0)))</f>
        <v>298</v>
      </c>
      <c r="W23" s="263"/>
      <c r="X23" s="263">
        <f t="shared" si="4"/>
        <v>0</v>
      </c>
      <c r="Y23" s="263"/>
      <c r="Z23" s="263"/>
      <c r="AB23" s="265" t="str">
        <f t="shared" si="5"/>
        <v>GoldWestern Australian Mint (T/a The Perth Mint)</v>
      </c>
    </row>
    <row r="24" spans="1:28" s="264" customFormat="1" ht="67.5">
      <c r="A24" s="207"/>
      <c r="B24" s="208" t="s">
        <v>1130</v>
      </c>
      <c r="C24" s="356" t="s">
        <v>1666</v>
      </c>
      <c r="D24" s="208" t="s">
        <v>15668</v>
      </c>
      <c r="E24" s="208" t="s">
        <v>1100</v>
      </c>
      <c r="F24" s="208" t="s">
        <v>728</v>
      </c>
      <c r="G24" s="208" t="s">
        <v>13320</v>
      </c>
      <c r="H24" s="357">
        <v>0</v>
      </c>
      <c r="I24" s="358" t="s">
        <v>1592</v>
      </c>
      <c r="J24" s="358" t="s">
        <v>13700</v>
      </c>
      <c r="K24" s="359"/>
      <c r="L24" s="363" t="s">
        <v>15669</v>
      </c>
      <c r="M24" s="260"/>
      <c r="N24" s="260"/>
      <c r="O24" s="260"/>
      <c r="P24" s="211"/>
      <c r="Q24" s="261"/>
      <c r="R24" s="208" t="str">
        <f ca="1">IF(ISERROR($V24),"",OFFSET('Smelter Look-up'!$C$4,$V24-4,0)&amp;"")</f>
        <v>Shandong Zhaojin Gold &amp; Silver Refinery Co., Ltd.</v>
      </c>
      <c r="S24" s="215" t="str">
        <f t="shared" ca="1" si="3"/>
        <v>CN</v>
      </c>
      <c r="T24" s="215" t="str">
        <f ca="1">IF(B24="","",IF(ISERROR(MATCH($J24,SorP!$B$1:$B$6230,0)),"",INDIRECT("'SorP'!$A$"&amp;MATCH($J24,SorP!$B$1:$B$6230,0))))</f>
        <v>CN-SD</v>
      </c>
      <c r="U24" s="231"/>
      <c r="V24" s="262">
        <f>IF(C24="",NA(),IF(OR(C24="Smelter not listed",C24="Smelter not yet identified"),MATCH($B24&amp;$D24,'Smelter Look-up'!$J:$J,0),MATCH($B24&amp;$C24,'Smelter Look-up'!$J:$J,0)))</f>
        <v>313</v>
      </c>
      <c r="W24" s="263"/>
      <c r="X24" s="263">
        <f t="shared" si="4"/>
        <v>0</v>
      </c>
      <c r="Y24" s="263"/>
      <c r="Z24" s="263"/>
      <c r="AB24" s="265" t="str">
        <f t="shared" si="5"/>
        <v>GoldZhaojin Mining Industry Co., Ltd.</v>
      </c>
    </row>
    <row r="25" spans="1:28" s="264" customFormat="1" ht="94.5">
      <c r="A25" s="364" t="s">
        <v>734</v>
      </c>
      <c r="B25" s="208" t="s">
        <v>1130</v>
      </c>
      <c r="C25" s="356" t="s">
        <v>2177</v>
      </c>
      <c r="D25" s="270"/>
      <c r="E25" s="208" t="s">
        <v>1100</v>
      </c>
      <c r="F25" s="208" t="s">
        <v>734</v>
      </c>
      <c r="G25" s="208" t="s">
        <v>13320</v>
      </c>
      <c r="H25" s="357">
        <v>0</v>
      </c>
      <c r="I25" s="358" t="s">
        <v>1663</v>
      </c>
      <c r="J25" s="358" t="s">
        <v>13700</v>
      </c>
      <c r="K25" s="359"/>
      <c r="L25" s="359"/>
      <c r="M25" s="260"/>
      <c r="N25" s="260"/>
      <c r="O25" s="260"/>
      <c r="P25" s="211"/>
      <c r="Q25" s="261"/>
      <c r="R25" s="208" t="str">
        <f ca="1">IF(ISERROR($V25),"",OFFSET('Smelter Look-up'!$C$4,$V25-4,0)&amp;"")</f>
        <v>Shandong Gold Smelting Co., Ltd.</v>
      </c>
      <c r="S25" s="215" t="str">
        <f t="shared" ca="1" si="3"/>
        <v>CN</v>
      </c>
      <c r="T25" s="215" t="str">
        <f ca="1">IF(B25="","",IF(ISERROR(MATCH($J25,SorP!$B$1:$B$6230,0)),"",INDIRECT("'SorP'!$A$"&amp;MATCH($J25,SorP!$B$1:$B$6230,0))))</f>
        <v>CN-SD</v>
      </c>
      <c r="U25" s="231"/>
      <c r="V25" s="262">
        <f>IF(C25="",NA(),IF(OR(C25="Smelter not listed",C25="Smelter not yet identified"),MATCH($B25&amp;$D25,'Smelter Look-up'!$J:$J,0),MATCH($B25&amp;$C25,'Smelter Look-up'!$J:$J,0)))</f>
        <v>282</v>
      </c>
      <c r="W25" s="263"/>
      <c r="X25" s="263">
        <f t="shared" si="4"/>
        <v>0</v>
      </c>
      <c r="Y25" s="263"/>
      <c r="Z25" s="263"/>
      <c r="AB25" s="265" t="str">
        <f t="shared" si="5"/>
        <v>GoldThe Refinery of Shandong Gold Mining Co., Ltd.</v>
      </c>
    </row>
    <row r="26" spans="1:28" s="264" customFormat="1" ht="27">
      <c r="A26" s="207"/>
      <c r="B26" s="208" t="s">
        <v>1131</v>
      </c>
      <c r="C26" s="356" t="s">
        <v>49</v>
      </c>
      <c r="D26" s="270"/>
      <c r="E26" s="208" t="s">
        <v>2456</v>
      </c>
      <c r="F26" s="208" t="s">
        <v>766</v>
      </c>
      <c r="G26" s="208" t="s">
        <v>13320</v>
      </c>
      <c r="H26" s="357">
        <v>0</v>
      </c>
      <c r="I26" s="358" t="s">
        <v>1772</v>
      </c>
      <c r="J26" s="358" t="s">
        <v>1748</v>
      </c>
      <c r="K26" s="359"/>
      <c r="L26" s="359"/>
      <c r="M26" s="260"/>
      <c r="N26" s="260"/>
      <c r="O26" s="260"/>
      <c r="P26" s="211"/>
      <c r="Q26" s="261"/>
      <c r="R26" s="208" t="str">
        <f ca="1">IF(ISERROR($V26),"",OFFSET('Smelter Look-up'!$C$4,$V26-4,0)&amp;"")</f>
        <v>Alpha</v>
      </c>
      <c r="S26" s="215" t="str">
        <f t="shared" ca="1" si="3"/>
        <v>US</v>
      </c>
      <c r="T26" s="215" t="str">
        <f ca="1">IF(B26="","",IF(ISERROR(MATCH($J26,SorP!$B$1:$B$6230,0)),"",INDIRECT("'SorP'!$A$"&amp;MATCH($J26,SorP!$B$1:$B$6230,0))))</f>
        <v>US-PA</v>
      </c>
      <c r="U26" s="231"/>
      <c r="V26" s="262">
        <f>IF(C26="",NA(),IF(OR(C26="Smelter not listed",C26="Smelter not yet identified"),MATCH($B26&amp;$D26,'Smelter Look-up'!$J:$J,0),MATCH($B26&amp;$C26,'Smelter Look-up'!$J:$J,0)))</f>
        <v>390</v>
      </c>
      <c r="W26" s="263"/>
      <c r="X26" s="263">
        <f t="shared" si="4"/>
        <v>0</v>
      </c>
      <c r="Y26" s="263"/>
      <c r="Z26" s="263"/>
      <c r="AB26" s="265" t="str">
        <f t="shared" si="5"/>
        <v>TinAlpha</v>
      </c>
    </row>
    <row r="27" spans="1:28" s="264" customFormat="1" ht="54">
      <c r="A27" s="207"/>
      <c r="B27" s="208" t="s">
        <v>1131</v>
      </c>
      <c r="C27" s="356" t="s">
        <v>1033</v>
      </c>
      <c r="D27" s="270"/>
      <c r="E27" s="208" t="s">
        <v>1096</v>
      </c>
      <c r="F27" s="208" t="s">
        <v>775</v>
      </c>
      <c r="G27" s="208" t="s">
        <v>13320</v>
      </c>
      <c r="H27" s="357">
        <v>0</v>
      </c>
      <c r="I27" s="358" t="s">
        <v>1796</v>
      </c>
      <c r="J27" s="358" t="s">
        <v>1682</v>
      </c>
      <c r="K27" s="359"/>
      <c r="L27" s="359"/>
      <c r="M27" s="260"/>
      <c r="N27" s="260"/>
      <c r="O27" s="260"/>
      <c r="P27" s="211"/>
      <c r="Q27" s="261"/>
      <c r="R27" s="208" t="str">
        <f ca="1">IF(ISERROR($V27),"",OFFSET('Smelter Look-up'!$C$4,$V27-4,0)&amp;"")</f>
        <v>Mineracao Taboca S.A.</v>
      </c>
      <c r="S27" s="215" t="str">
        <f t="shared" ca="1" si="3"/>
        <v>BR</v>
      </c>
      <c r="T27" s="215" t="str">
        <f ca="1">IF(B27="","",IF(ISERROR(MATCH($J27,SorP!$B$1:$B$6230,0)),"",INDIRECT("'SorP'!$A$"&amp;MATCH($J27,SorP!$B$1:$B$6230,0))))</f>
        <v>BR-SP</v>
      </c>
      <c r="U27" s="231"/>
      <c r="V27" s="262">
        <f>IF(C27="",NA(),IF(OR(C27="Smelter not listed",C27="Smelter not yet identified"),MATCH($B27&amp;$D27,'Smelter Look-up'!$J:$J,0),MATCH($B27&amp;$C27,'Smelter Look-up'!$J:$J,0)))</f>
        <v>465</v>
      </c>
      <c r="W27" s="263"/>
      <c r="X27" s="263">
        <f t="shared" si="4"/>
        <v>0</v>
      </c>
      <c r="Y27" s="263"/>
      <c r="Z27" s="263"/>
      <c r="AB27" s="265" t="str">
        <f t="shared" si="5"/>
        <v>TinMineração Taboca S.A.</v>
      </c>
    </row>
    <row r="28" spans="1:28" s="264" customFormat="1" ht="81">
      <c r="A28" s="207"/>
      <c r="B28" s="208" t="s">
        <v>1131</v>
      </c>
      <c r="C28" s="356" t="s">
        <v>821</v>
      </c>
      <c r="D28" s="270"/>
      <c r="E28" s="208" t="s">
        <v>1115</v>
      </c>
      <c r="F28" s="208" t="s">
        <v>774</v>
      </c>
      <c r="G28" s="208" t="s">
        <v>13320</v>
      </c>
      <c r="H28" s="357">
        <v>0</v>
      </c>
      <c r="I28" s="358" t="s">
        <v>1793</v>
      </c>
      <c r="J28" s="358" t="s">
        <v>8739</v>
      </c>
      <c r="K28" s="359"/>
      <c r="L28" s="359"/>
      <c r="M28" s="260"/>
      <c r="N28" s="260"/>
      <c r="O28" s="260"/>
      <c r="P28" s="211"/>
      <c r="Q28" s="261"/>
      <c r="R28" s="208" t="str">
        <f ca="1">IF(ISERROR($V28),"",OFFSET('Smelter Look-up'!$C$4,$V28-4,0)&amp;"")</f>
        <v>Malaysia Smelting Corporation (MSC)</v>
      </c>
      <c r="S28" s="215" t="str">
        <f t="shared" ca="1" si="3"/>
        <v>MY</v>
      </c>
      <c r="T28" s="215" t="str">
        <f ca="1">IF(B28="","",IF(ISERROR(MATCH($J28,SorP!$B$1:$B$6230,0)),"",INDIRECT("'SorP'!$A$"&amp;MATCH($J28,SorP!$B$1:$B$6230,0))))</f>
        <v>MY-07</v>
      </c>
      <c r="U28" s="231"/>
      <c r="V28" s="262">
        <f>IF(C28="",NA(),IF(OR(C28="Smelter not listed",C28="Smelter not yet identified"),MATCH($B28&amp;$D28,'Smelter Look-up'!$J:$J,0),MATCH($B28&amp;$C28,'Smelter Look-up'!$J:$J,0)))</f>
        <v>457</v>
      </c>
      <c r="W28" s="263"/>
      <c r="X28" s="263">
        <f t="shared" si="4"/>
        <v>0</v>
      </c>
      <c r="Y28" s="263"/>
      <c r="Z28" s="263"/>
      <c r="AB28" s="265" t="str">
        <f t="shared" si="5"/>
        <v>TinMalaysia Smelting Corporation (MSC)</v>
      </c>
    </row>
    <row r="29" spans="1:28" s="264" customFormat="1" ht="27">
      <c r="A29" s="207"/>
      <c r="B29" s="208" t="s">
        <v>1131</v>
      </c>
      <c r="C29" s="356" t="s">
        <v>1031</v>
      </c>
      <c r="D29" s="270"/>
      <c r="E29" s="208" t="s">
        <v>888</v>
      </c>
      <c r="F29" s="208" t="s">
        <v>788</v>
      </c>
      <c r="G29" s="208" t="s">
        <v>13320</v>
      </c>
      <c r="H29" s="357">
        <v>0</v>
      </c>
      <c r="I29" s="358" t="s">
        <v>1809</v>
      </c>
      <c r="J29" s="358" t="s">
        <v>1810</v>
      </c>
      <c r="K29" s="359"/>
      <c r="L29" s="359"/>
      <c r="M29" s="260"/>
      <c r="N29" s="260"/>
      <c r="O29" s="260"/>
      <c r="P29" s="211"/>
      <c r="Q29" s="261"/>
      <c r="R29" s="208" t="str">
        <f ca="1">IF(ISERROR($V29),"",OFFSET('Smelter Look-up'!$C$4,$V29-4,0)&amp;"")</f>
        <v>Thaisarco</v>
      </c>
      <c r="S29" s="215" t="str">
        <f t="shared" ca="1" si="3"/>
        <v>TH</v>
      </c>
      <c r="T29" s="215" t="str">
        <f ca="1">IF(B29="","",IF(ISERROR(MATCH($J29,SorP!$B$1:$B$6230,0)),"",INDIRECT("'SorP'!$A$"&amp;MATCH($J29,SorP!$B$1:$B$6230,0))))</f>
        <v>TH-83</v>
      </c>
      <c r="U29" s="231"/>
      <c r="V29" s="262">
        <f>IF(C29="",NA(),IF(OR(C29="Smelter not listed",C29="Smelter not yet identified"),MATCH($B29&amp;$D29,'Smelter Look-up'!$J:$J,0),MATCH($B29&amp;$C29,'Smelter Look-up'!$J:$J,0)))</f>
        <v>523</v>
      </c>
      <c r="W29" s="263"/>
      <c r="X29" s="263">
        <f t="shared" si="4"/>
        <v>0</v>
      </c>
      <c r="Y29" s="263"/>
      <c r="Z29" s="263"/>
      <c r="AB29" s="265" t="str">
        <f t="shared" si="5"/>
        <v>TinThaisarco</v>
      </c>
    </row>
    <row r="30" spans="1:28" s="264" customFormat="1" ht="54">
      <c r="A30" s="207"/>
      <c r="B30" s="208" t="s">
        <v>1131</v>
      </c>
      <c r="C30" s="356" t="s">
        <v>13882</v>
      </c>
      <c r="D30" s="270"/>
      <c r="E30" s="208" t="s">
        <v>1105</v>
      </c>
      <c r="F30" s="208" t="s">
        <v>804</v>
      </c>
      <c r="G30" s="208" t="s">
        <v>13320</v>
      </c>
      <c r="H30" s="357">
        <v>0</v>
      </c>
      <c r="I30" s="358" t="s">
        <v>1805</v>
      </c>
      <c r="J30" s="358" t="s">
        <v>6100</v>
      </c>
      <c r="K30" s="359"/>
      <c r="L30" s="359"/>
      <c r="M30" s="260"/>
      <c r="N30" s="260"/>
      <c r="O30" s="260"/>
      <c r="P30" s="211"/>
      <c r="Q30" s="261"/>
      <c r="R30" s="208" t="str">
        <f ca="1">IF(ISERROR($V30),"",OFFSET('Smelter Look-up'!$C$4,$V30-4,0)&amp;"")</f>
        <v>PT Timah Tbk Kundur</v>
      </c>
      <c r="S30" s="215" t="str">
        <f t="shared" ca="1" si="3"/>
        <v>ID</v>
      </c>
      <c r="T30" s="215" t="str">
        <f ca="1">IF(B30="","",IF(ISERROR(MATCH($J30,SorP!$B$1:$B$6230,0)),"",INDIRECT("'SorP'!$A$"&amp;MATCH($J30,SorP!$B$1:$B$6230,0))))</f>
        <v>ID-RI</v>
      </c>
      <c r="U30" s="231"/>
      <c r="V30" s="262">
        <f>IF(C30="",NA(),IF(OR(C30="Smelter not listed",C30="Smelter not yet identified"),MATCH($B30&amp;$D30,'Smelter Look-up'!$J:$J,0),MATCH($B30&amp;$C30,'Smelter Look-up'!$J:$J,0)))</f>
        <v>508</v>
      </c>
      <c r="W30" s="263"/>
      <c r="X30" s="263">
        <f t="shared" si="4"/>
        <v>0</v>
      </c>
      <c r="Y30" s="263"/>
      <c r="Z30" s="263"/>
      <c r="AB30" s="265" t="str">
        <f t="shared" si="5"/>
        <v>TinPT Timah Tbk Kundur</v>
      </c>
    </row>
    <row r="31" spans="1:28" s="264" customFormat="1" ht="54">
      <c r="A31" s="207"/>
      <c r="B31" s="208" t="s">
        <v>1131</v>
      </c>
      <c r="C31" s="356" t="s">
        <v>13881</v>
      </c>
      <c r="D31" s="270"/>
      <c r="E31" s="208" t="s">
        <v>1105</v>
      </c>
      <c r="F31" s="208" t="s">
        <v>784</v>
      </c>
      <c r="G31" s="208" t="s">
        <v>13320</v>
      </c>
      <c r="H31" s="357">
        <v>0</v>
      </c>
      <c r="I31" s="358" t="s">
        <v>1807</v>
      </c>
      <c r="J31" s="358" t="s">
        <v>12931</v>
      </c>
      <c r="K31" s="359"/>
      <c r="L31" s="359"/>
      <c r="M31" s="260"/>
      <c r="N31" s="260"/>
      <c r="O31" s="260"/>
      <c r="P31" s="211"/>
      <c r="Q31" s="261"/>
      <c r="R31" s="208" t="str">
        <f ca="1">IF(ISERROR($V31),"",OFFSET('Smelter Look-up'!$C$4,$V31-4,0)&amp;"")</f>
        <v>PT Timah Tbk Mentok</v>
      </c>
      <c r="S31" s="215" t="str">
        <f t="shared" ca="1" si="3"/>
        <v>ID</v>
      </c>
      <c r="T31" s="215" t="str">
        <f ca="1">IF(B31="","",IF(ISERROR(MATCH($J31,SorP!$B$1:$B$6230,0)),"",INDIRECT("'SorP'!$A$"&amp;MATCH($J31,SorP!$B$1:$B$6230,0))))</f>
        <v>ID-BB</v>
      </c>
      <c r="U31" s="231"/>
      <c r="V31" s="262">
        <f>IF(C31="",NA(),IF(OR(C31="Smelter not listed",C31="Smelter not yet identified"),MATCH($B31&amp;$D31,'Smelter Look-up'!$J:$J,0),MATCH($B31&amp;$C31,'Smelter Look-up'!$J:$J,0)))</f>
        <v>509</v>
      </c>
      <c r="W31" s="263"/>
      <c r="X31" s="263">
        <f t="shared" si="4"/>
        <v>0</v>
      </c>
      <c r="Y31" s="263"/>
      <c r="Z31" s="263"/>
      <c r="AB31" s="265" t="str">
        <f t="shared" si="5"/>
        <v>TinPT Timah Tbk Mentok</v>
      </c>
    </row>
    <row r="32" spans="1:28" s="264" customFormat="1" ht="54">
      <c r="A32" s="207"/>
      <c r="B32" s="208" t="s">
        <v>1131</v>
      </c>
      <c r="C32" s="356" t="s">
        <v>13012</v>
      </c>
      <c r="D32" s="270"/>
      <c r="E32" s="208" t="s">
        <v>1095</v>
      </c>
      <c r="F32" s="208" t="s">
        <v>1829</v>
      </c>
      <c r="G32" s="208" t="s">
        <v>13320</v>
      </c>
      <c r="H32" s="357">
        <v>0</v>
      </c>
      <c r="I32" s="358" t="s">
        <v>1830</v>
      </c>
      <c r="J32" s="358" t="s">
        <v>3177</v>
      </c>
      <c r="K32" s="359"/>
      <c r="L32" s="359"/>
      <c r="M32" s="260"/>
      <c r="N32" s="260"/>
      <c r="O32" s="260"/>
      <c r="P32" s="211"/>
      <c r="Q32" s="261"/>
      <c r="R32" s="208" t="str">
        <f ca="1">IF(ISERROR($V32),"",OFFSET('Smelter Look-up'!$C$4,$V32-4,0)&amp;"")</f>
        <v>Metallo Belgium N.V.</v>
      </c>
      <c r="S32" s="215" t="str">
        <f t="shared" ca="1" si="3"/>
        <v>BE</v>
      </c>
      <c r="T32" s="215" t="str">
        <f ca="1">IF(B32="","",IF(ISERROR(MATCH($J32,SorP!$B$1:$B$6230,0)),"",INDIRECT("'SorP'!$A$"&amp;MATCH($J32,SorP!$B$1:$B$6230,0))))</f>
        <v>BE-VAN</v>
      </c>
      <c r="U32" s="231"/>
      <c r="V32" s="262">
        <f>IF(C32="",NA(),IF(OR(C32="Smelter not listed",C32="Smelter not yet identified"),MATCH($B32&amp;$D32,'Smelter Look-up'!$J:$J,0),MATCH($B32&amp;$C32,'Smelter Look-up'!$J:$J,0)))</f>
        <v>462</v>
      </c>
      <c r="W32" s="263"/>
      <c r="X32" s="263">
        <f t="shared" si="4"/>
        <v>0</v>
      </c>
      <c r="Y32" s="263"/>
      <c r="Z32" s="263"/>
      <c r="AB32" s="265" t="str">
        <f t="shared" si="5"/>
        <v>TinMetallo Belgium N.V.</v>
      </c>
    </row>
    <row r="33" spans="1:28" s="264" customFormat="1" ht="81">
      <c r="A33" s="207"/>
      <c r="B33" s="208" t="s">
        <v>1131</v>
      </c>
      <c r="C33" s="356" t="s">
        <v>50</v>
      </c>
      <c r="D33" s="270"/>
      <c r="E33" s="208" t="s">
        <v>1096</v>
      </c>
      <c r="F33" s="208" t="s">
        <v>789</v>
      </c>
      <c r="G33" s="208" t="s">
        <v>13320</v>
      </c>
      <c r="H33" s="357">
        <v>0</v>
      </c>
      <c r="I33" s="358" t="s">
        <v>1778</v>
      </c>
      <c r="J33" s="358" t="s">
        <v>1782</v>
      </c>
      <c r="K33" s="359"/>
      <c r="L33" s="359"/>
      <c r="M33" s="260"/>
      <c r="N33" s="260"/>
      <c r="O33" s="260"/>
      <c r="P33" s="211"/>
      <c r="Q33" s="261"/>
      <c r="R33" s="208" t="str">
        <f ca="1">IF(ISERROR($V33),"",OFFSET('Smelter Look-up'!$C$4,$V33-4,0)&amp;"")</f>
        <v>White Solder Metalurgia e Mineracao Ltda.</v>
      </c>
      <c r="S33" s="215" t="str">
        <f t="shared" ca="1" si="3"/>
        <v>BR</v>
      </c>
      <c r="T33" s="215" t="str">
        <f ca="1">IF(B33="","",IF(ISERROR(MATCH($J33,SorP!$B$1:$B$6230,0)),"",INDIRECT("'SorP'!$A$"&amp;MATCH($J33,SorP!$B$1:$B$6230,0))))</f>
        <v>BR-RO</v>
      </c>
      <c r="U33" s="231"/>
      <c r="V33" s="262">
        <f>IF(C33="",NA(),IF(OR(C33="Smelter not listed",C33="Smelter not yet identified"),MATCH($B33&amp;$D33,'Smelter Look-up'!$J:$J,0),MATCH($B33&amp;$C33,'Smelter Look-up'!$J:$J,0)))</f>
        <v>533</v>
      </c>
      <c r="W33" s="263"/>
      <c r="X33" s="263">
        <f t="shared" si="4"/>
        <v>0</v>
      </c>
      <c r="Y33" s="263"/>
      <c r="Z33" s="263"/>
      <c r="AB33" s="265" t="str">
        <f t="shared" si="5"/>
        <v>TinWhite Solder Metalurgia e Mineração Ltda.</v>
      </c>
    </row>
    <row r="34" spans="1:28" s="264" customFormat="1" ht="27">
      <c r="A34" s="207"/>
      <c r="B34" s="208" t="s">
        <v>1131</v>
      </c>
      <c r="C34" s="356" t="s">
        <v>1034</v>
      </c>
      <c r="D34" s="270"/>
      <c r="E34" s="208" t="s">
        <v>880</v>
      </c>
      <c r="F34" s="208" t="s">
        <v>776</v>
      </c>
      <c r="G34" s="208" t="s">
        <v>13320</v>
      </c>
      <c r="H34" s="357">
        <v>0</v>
      </c>
      <c r="I34" s="358" t="s">
        <v>1798</v>
      </c>
      <c r="J34" s="358" t="s">
        <v>9194</v>
      </c>
      <c r="K34" s="359"/>
      <c r="L34" s="359"/>
      <c r="M34" s="260"/>
      <c r="N34" s="260"/>
      <c r="O34" s="260"/>
      <c r="P34" s="211"/>
      <c r="Q34" s="261"/>
      <c r="R34" s="208" t="str">
        <f ca="1">IF(ISERROR($V34),"",OFFSET('Smelter Look-up'!$C$4,$V34-4,0)&amp;"")</f>
        <v>Minsur</v>
      </c>
      <c r="S34" s="215" t="str">
        <f t="shared" ca="1" si="3"/>
        <v>PE</v>
      </c>
      <c r="T34" s="215" t="str">
        <f ca="1">IF(B34="","",IF(ISERROR(MATCH($J34,SorP!$B$1:$B$6230,0)),"",INDIRECT("'SorP'!$A$"&amp;MATCH($J34,SorP!$B$1:$B$6230,0))))</f>
        <v>PE-ICA</v>
      </c>
      <c r="U34" s="231"/>
      <c r="V34" s="262">
        <f>IF(C34="",NA(),IF(OR(C34="Smelter not listed",C34="Smelter not yet identified"),MATCH($B34&amp;$D34,'Smelter Look-up'!$J:$J,0),MATCH($B34&amp;$C34,'Smelter Look-up'!$J:$J,0)))</f>
        <v>468</v>
      </c>
      <c r="W34" s="263"/>
      <c r="X34" s="263">
        <f t="shared" si="4"/>
        <v>0</v>
      </c>
      <c r="Y34" s="263"/>
      <c r="Z34" s="263"/>
      <c r="AB34" s="265" t="str">
        <f t="shared" si="5"/>
        <v>TinMinsur</v>
      </c>
    </row>
    <row r="35" spans="1:28" s="264" customFormat="1" ht="54">
      <c r="A35" s="207"/>
      <c r="B35" s="208" t="s">
        <v>1131</v>
      </c>
      <c r="C35" s="356" t="s">
        <v>13263</v>
      </c>
      <c r="D35" s="270"/>
      <c r="E35" s="208" t="s">
        <v>2456</v>
      </c>
      <c r="F35" s="208" t="s">
        <v>13264</v>
      </c>
      <c r="G35" s="208" t="s">
        <v>13320</v>
      </c>
      <c r="H35" s="357">
        <v>0</v>
      </c>
      <c r="I35" s="358" t="s">
        <v>13265</v>
      </c>
      <c r="J35" s="358" t="s">
        <v>1748</v>
      </c>
      <c r="K35" s="359"/>
      <c r="L35" s="359"/>
      <c r="M35" s="260"/>
      <c r="N35" s="260"/>
      <c r="O35" s="260"/>
      <c r="P35" s="211"/>
      <c r="Q35" s="261"/>
      <c r="R35" s="208" t="str">
        <f ca="1">IF(ISERROR($V35),"",OFFSET('Smelter Look-up'!$C$4,$V35-4,0)&amp;"")</f>
        <v>Tin Technology &amp; Refining</v>
      </c>
      <c r="S35" s="215" t="str">
        <f t="shared" ca="1" si="3"/>
        <v>US</v>
      </c>
      <c r="T35" s="215" t="str">
        <f ca="1">IF(B35="","",IF(ISERROR(MATCH($J35,SorP!$B$1:$B$6230,0)),"",INDIRECT("'SorP'!$A$"&amp;MATCH($J35,SorP!$B$1:$B$6230,0))))</f>
        <v>US-PA</v>
      </c>
      <c r="U35" s="231"/>
      <c r="V35" s="262">
        <f>IF(C35="",NA(),IF(OR(C35="Smelter not listed",C35="Smelter not yet identified"),MATCH($B35&amp;$D35,'Smelter Look-up'!$J:$J,0),MATCH($B35&amp;$C35,'Smelter Look-up'!$J:$J,0)))</f>
        <v>527</v>
      </c>
      <c r="W35" s="263"/>
      <c r="X35" s="263">
        <f t="shared" si="4"/>
        <v>0</v>
      </c>
      <c r="Y35" s="263"/>
      <c r="Z35" s="263"/>
      <c r="AB35" s="265" t="str">
        <f t="shared" si="5"/>
        <v>TinTin Technology &amp; Refining</v>
      </c>
    </row>
    <row r="36" spans="1:28" s="264" customFormat="1" ht="54">
      <c r="A36" s="207"/>
      <c r="B36" s="208" t="s">
        <v>1131</v>
      </c>
      <c r="C36" s="356" t="s">
        <v>2171</v>
      </c>
      <c r="D36" s="270"/>
      <c r="E36" s="208" t="s">
        <v>1105</v>
      </c>
      <c r="F36" s="208" t="s">
        <v>783</v>
      </c>
      <c r="G36" s="208" t="s">
        <v>13320</v>
      </c>
      <c r="H36" s="357">
        <v>0</v>
      </c>
      <c r="I36" s="358" t="s">
        <v>1779</v>
      </c>
      <c r="J36" s="358" t="s">
        <v>12931</v>
      </c>
      <c r="K36" s="359"/>
      <c r="L36" s="359"/>
      <c r="M36" s="260"/>
      <c r="N36" s="260"/>
      <c r="O36" s="260"/>
      <c r="P36" s="211"/>
      <c r="Q36" s="261"/>
      <c r="R36" s="208" t="str">
        <f ca="1">IF(ISERROR($V36),"",OFFSET('Smelter Look-up'!$C$4,$V36-4,0)&amp;"")</f>
        <v>PT Refined Bangka Tin</v>
      </c>
      <c r="S36" s="215" t="str">
        <f t="shared" ca="1" si="3"/>
        <v>ID</v>
      </c>
      <c r="T36" s="215" t="str">
        <f ca="1">IF(B36="","",IF(ISERROR(MATCH($J36,SorP!$B$1:$B$6230,0)),"",INDIRECT("'SorP'!$A$"&amp;MATCH($J36,SorP!$B$1:$B$6230,0))))</f>
        <v>ID-BB</v>
      </c>
      <c r="U36" s="231"/>
      <c r="V36" s="262">
        <f>IF(C36="",NA(),IF(OR(C36="Smelter not listed",C36="Smelter not yet identified"),MATCH($B36&amp;$D36,'Smelter Look-up'!$J:$J,0),MATCH($B36&amp;$C36,'Smelter Look-up'!$J:$J,0)))</f>
        <v>502</v>
      </c>
      <c r="W36" s="263"/>
      <c r="X36" s="263">
        <f t="shared" si="4"/>
        <v>0</v>
      </c>
      <c r="Y36" s="263"/>
      <c r="Z36" s="263"/>
      <c r="AB36" s="265" t="str">
        <f t="shared" si="5"/>
        <v>TinPT Refined Bangka Tin</v>
      </c>
    </row>
    <row r="37" spans="1:28" s="264" customFormat="1" ht="54">
      <c r="A37" s="207"/>
      <c r="B37" s="208" t="s">
        <v>1131</v>
      </c>
      <c r="C37" s="356" t="s">
        <v>13885</v>
      </c>
      <c r="D37" s="270"/>
      <c r="E37" s="208" t="s">
        <v>2454</v>
      </c>
      <c r="F37" s="208" t="s">
        <v>780</v>
      </c>
      <c r="G37" s="208" t="s">
        <v>13320</v>
      </c>
      <c r="H37" s="357">
        <v>0</v>
      </c>
      <c r="I37" s="358" t="s">
        <v>1781</v>
      </c>
      <c r="J37" s="358" t="s">
        <v>1781</v>
      </c>
      <c r="K37" s="359"/>
      <c r="L37" s="359"/>
      <c r="M37" s="260"/>
      <c r="N37" s="260"/>
      <c r="O37" s="260"/>
      <c r="P37" s="211"/>
      <c r="Q37" s="261"/>
      <c r="R37" s="208" t="str">
        <f ca="1">IF(ISERROR($V37),"",OFFSET('Smelter Look-up'!$C$4,$V37-4,0)&amp;"")</f>
        <v>Operaciones Metalurgicas S.A.</v>
      </c>
      <c r="S37" s="215" t="str">
        <f t="shared" ca="1" si="3"/>
        <v>BO</v>
      </c>
      <c r="T37" s="215" t="str">
        <f ca="1">IF(B37="","",IF(ISERROR(MATCH($J37,SorP!$B$1:$B$6230,0)),"",INDIRECT("'SorP'!$A$"&amp;MATCH($J37,SorP!$B$1:$B$6230,0))))</f>
        <v>BO-O</v>
      </c>
      <c r="U37" s="231"/>
      <c r="V37" s="262">
        <f>IF(C37="",NA(),IF(OR(C37="Smelter not listed",C37="Smelter not yet identified"),MATCH($B37&amp;$D37,'Smelter Look-up'!$J:$J,0),MATCH($B37&amp;$C37,'Smelter Look-up'!$J:$J,0)))</f>
        <v>479</v>
      </c>
      <c r="W37" s="263"/>
      <c r="X37" s="263">
        <f t="shared" si="4"/>
        <v>0</v>
      </c>
      <c r="Y37" s="263"/>
      <c r="Z37" s="263"/>
      <c r="AB37" s="265" t="str">
        <f t="shared" si="5"/>
        <v>TinOperaciones Metalurgicas S.A.</v>
      </c>
    </row>
    <row r="38" spans="1:28" s="264" customFormat="1" ht="27">
      <c r="A38" s="207"/>
      <c r="B38" s="208" t="s">
        <v>1131</v>
      </c>
      <c r="C38" s="356" t="s">
        <v>815</v>
      </c>
      <c r="D38" s="270"/>
      <c r="E38" s="208" t="s">
        <v>882</v>
      </c>
      <c r="F38" s="208" t="s">
        <v>769</v>
      </c>
      <c r="G38" s="208" t="s">
        <v>13320</v>
      </c>
      <c r="H38" s="357">
        <v>0</v>
      </c>
      <c r="I38" s="358" t="s">
        <v>1784</v>
      </c>
      <c r="J38" s="358" t="s">
        <v>9580</v>
      </c>
      <c r="K38" s="359"/>
      <c r="L38" s="359"/>
      <c r="M38" s="260"/>
      <c r="N38" s="260"/>
      <c r="O38" s="260"/>
      <c r="P38" s="211"/>
      <c r="Q38" s="261"/>
      <c r="R38" s="208" t="str">
        <f ca="1">IF(ISERROR($V38),"",OFFSET('Smelter Look-up'!$C$4,$V38-4,0)&amp;"")</f>
        <v>Fenix Metals</v>
      </c>
      <c r="S38" s="215" t="str">
        <f t="shared" ref="S38:S68" ca="1" si="6">IF(B38="","",IF(ISERROR(MATCH($E38,CL,0)),"Unknown",INDIRECT("'C'!$A$"&amp;MATCH($E38,CL,0)+1)))</f>
        <v>PL</v>
      </c>
      <c r="T38" s="215" t="str">
        <f ca="1">IF(B38="","",IF(ISERROR(MATCH($J38,SorP!$B$1:$B$6230,0)),"",INDIRECT("'SorP'!$A$"&amp;MATCH($J38,SorP!$B$1:$B$6230,0))))</f>
        <v>PL-18</v>
      </c>
      <c r="U38" s="231"/>
      <c r="V38" s="262">
        <f>IF(C38="",NA(),IF(OR(C38="Smelter not listed",C38="Smelter not yet identified"),MATCH($B38&amp;$D38,'Smelter Look-up'!$J:$J,0),MATCH($B38&amp;$C38,'Smelter Look-up'!$J:$J,0)))</f>
        <v>427</v>
      </c>
      <c r="W38" s="263"/>
      <c r="X38" s="263">
        <f t="shared" ref="X38:X68" si="7">IF(AND(C38="Smelter not listed",OR(LEN(D38)=0,LEN(E38)=0)),1,0)</f>
        <v>0</v>
      </c>
      <c r="Y38" s="263"/>
      <c r="Z38" s="263"/>
      <c r="AB38" s="265" t="str">
        <f t="shared" ref="AB38:AB68" si="8">B38&amp;C38</f>
        <v>TinFenix Metals</v>
      </c>
    </row>
    <row r="39" spans="1:28" s="264" customFormat="1" ht="94.5">
      <c r="A39" s="207"/>
      <c r="B39" s="208" t="s">
        <v>1131</v>
      </c>
      <c r="C39" s="356" t="s">
        <v>2181</v>
      </c>
      <c r="D39" s="270"/>
      <c r="E39" s="208" t="s">
        <v>1100</v>
      </c>
      <c r="F39" s="208" t="s">
        <v>790</v>
      </c>
      <c r="G39" s="208" t="s">
        <v>13320</v>
      </c>
      <c r="H39" s="357">
        <v>0</v>
      </c>
      <c r="I39" s="358" t="s">
        <v>2470</v>
      </c>
      <c r="J39" s="358" t="s">
        <v>13708</v>
      </c>
      <c r="K39" s="359"/>
      <c r="L39" s="359"/>
      <c r="M39" s="260"/>
      <c r="N39" s="260"/>
      <c r="O39" s="260"/>
      <c r="P39" s="211"/>
      <c r="Q39" s="261"/>
      <c r="R39" s="208" t="str">
        <f ca="1">IF(ISERROR($V39),"",OFFSET('Smelter Look-up'!$C$4,$V39-4,0)&amp;"")</f>
        <v>Yunnan Chengfeng Non-ferrous Metals Co., Ltd.</v>
      </c>
      <c r="S39" s="215" t="str">
        <f t="shared" ca="1" si="6"/>
        <v>CN</v>
      </c>
      <c r="T39" s="215" t="str">
        <f ca="1">IF(B39="","",IF(ISERROR(MATCH($J39,SorP!$B$1:$B$6230,0)),"",INDIRECT("'SorP'!$A$"&amp;MATCH($J39,SorP!$B$1:$B$6230,0))))</f>
        <v>CN-YN</v>
      </c>
      <c r="U39" s="231"/>
      <c r="V39" s="262">
        <f>IF(C39="",NA(),IF(OR(C39="Smelter not listed",C39="Smelter not yet identified"),MATCH($B39&amp;$D39,'Smelter Look-up'!$J:$J,0),MATCH($B39&amp;$C39,'Smelter Look-up'!$J:$J,0)))</f>
        <v>540</v>
      </c>
      <c r="W39" s="263"/>
      <c r="X39" s="263">
        <f t="shared" si="7"/>
        <v>0</v>
      </c>
      <c r="Y39" s="263"/>
      <c r="Z39" s="263"/>
      <c r="AB39" s="265" t="str">
        <f t="shared" si="8"/>
        <v>TinYunnan Chengfeng Non-ferrous Metals Co., Ltd.</v>
      </c>
    </row>
    <row r="40" spans="1:28" s="264" customFormat="1" ht="27">
      <c r="A40" s="207"/>
      <c r="B40" s="208" t="s">
        <v>1131</v>
      </c>
      <c r="C40" s="356" t="s">
        <v>785</v>
      </c>
      <c r="D40" s="270"/>
      <c r="E40" s="208" t="s">
        <v>2455</v>
      </c>
      <c r="F40" s="208" t="s">
        <v>786</v>
      </c>
      <c r="G40" s="208" t="s">
        <v>13320</v>
      </c>
      <c r="H40" s="357">
        <v>0</v>
      </c>
      <c r="I40" s="358" t="s">
        <v>13915</v>
      </c>
      <c r="J40" s="358" t="s">
        <v>1710</v>
      </c>
      <c r="K40" s="359"/>
      <c r="L40" s="359"/>
      <c r="M40" s="260"/>
      <c r="N40" s="260"/>
      <c r="O40" s="260"/>
      <c r="P40" s="211"/>
      <c r="Q40" s="261"/>
      <c r="R40" s="208" t="str">
        <f ca="1">IF(ISERROR($V40),"",OFFSET('Smelter Look-up'!$C$4,$V40-4,0)&amp;"")</f>
        <v>Rui Da Hung</v>
      </c>
      <c r="S40" s="215" t="str">
        <f t="shared" ca="1" si="6"/>
        <v>TW</v>
      </c>
      <c r="T40" s="215" t="str">
        <f ca="1">IF(B40="","",IF(ISERROR(MATCH($J40,SorP!$B$1:$B$6230,0)),"",INDIRECT("'SorP'!$A$"&amp;MATCH($J40,SorP!$B$1:$B$6230,0))))</f>
        <v>TW-TAO</v>
      </c>
      <c r="U40" s="231"/>
      <c r="V40" s="262">
        <f>IF(C40="",NA(),IF(OR(C40="Smelter not listed",C40="Smelter not yet identified"),MATCH($B40&amp;$D40,'Smelter Look-up'!$J:$J,0),MATCH($B40&amp;$C40,'Smelter Look-up'!$J:$J,0)))</f>
        <v>516</v>
      </c>
      <c r="W40" s="263"/>
      <c r="X40" s="263">
        <f t="shared" si="7"/>
        <v>0</v>
      </c>
      <c r="Y40" s="263"/>
      <c r="Z40" s="263"/>
      <c r="AB40" s="265" t="str">
        <f t="shared" si="8"/>
        <v>TinRui Da Hung</v>
      </c>
    </row>
    <row r="41" spans="1:28" s="264" customFormat="1" ht="54">
      <c r="A41" s="207"/>
      <c r="B41" s="208" t="s">
        <v>1131</v>
      </c>
      <c r="C41" s="356" t="s">
        <v>2163</v>
      </c>
      <c r="D41" s="270"/>
      <c r="E41" s="208" t="s">
        <v>2456</v>
      </c>
      <c r="F41" s="208" t="s">
        <v>1794</v>
      </c>
      <c r="G41" s="208" t="s">
        <v>13320</v>
      </c>
      <c r="H41" s="357">
        <v>0</v>
      </c>
      <c r="I41" s="358" t="s">
        <v>1795</v>
      </c>
      <c r="J41" s="358" t="s">
        <v>1642</v>
      </c>
      <c r="K41" s="359"/>
      <c r="L41" s="359"/>
      <c r="M41" s="260"/>
      <c r="N41" s="260"/>
      <c r="O41" s="260"/>
      <c r="P41" s="211"/>
      <c r="Q41" s="261"/>
      <c r="R41" s="208" t="str">
        <f ca="1">IF(ISERROR($V41),"",OFFSET('Smelter Look-up'!$C$4,$V41-4,0)&amp;"")</f>
        <v>Metallic Resources, Inc.</v>
      </c>
      <c r="S41" s="215" t="str">
        <f t="shared" ca="1" si="6"/>
        <v>US</v>
      </c>
      <c r="T41" s="215" t="str">
        <f ca="1">IF(B41="","",IF(ISERROR(MATCH($J41,SorP!$B$1:$B$6230,0)),"",INDIRECT("'SorP'!$A$"&amp;MATCH($J41,SorP!$B$1:$B$6230,0))))</f>
        <v>US-OH</v>
      </c>
      <c r="U41" s="231"/>
      <c r="V41" s="262">
        <f>IF(C41="",NA(),IF(OR(C41="Smelter not listed",C41="Smelter not yet identified"),MATCH($B41&amp;$D41,'Smelter Look-up'!$J:$J,0),MATCH($B41&amp;$C41,'Smelter Look-up'!$J:$J,0)))</f>
        <v>461</v>
      </c>
      <c r="W41" s="263"/>
      <c r="X41" s="263">
        <f t="shared" si="7"/>
        <v>0</v>
      </c>
      <c r="Y41" s="263"/>
      <c r="Z41" s="263"/>
      <c r="AB41" s="265" t="str">
        <f t="shared" si="8"/>
        <v>TinMetallic Resources, Inc.</v>
      </c>
    </row>
    <row r="42" spans="1:28" s="264" customFormat="1" ht="67.5">
      <c r="A42" s="207"/>
      <c r="B42" s="208" t="s">
        <v>1131</v>
      </c>
      <c r="C42" s="356" t="s">
        <v>13883</v>
      </c>
      <c r="D42" s="270"/>
      <c r="E42" s="208" t="s">
        <v>1100</v>
      </c>
      <c r="F42" s="208" t="s">
        <v>13884</v>
      </c>
      <c r="G42" s="208" t="s">
        <v>13320</v>
      </c>
      <c r="H42" s="357">
        <v>0</v>
      </c>
      <c r="I42" s="358" t="s">
        <v>13922</v>
      </c>
      <c r="J42" s="358" t="s">
        <v>13697</v>
      </c>
      <c r="K42" s="359"/>
      <c r="L42" s="359"/>
      <c r="M42" s="260"/>
      <c r="N42" s="260"/>
      <c r="O42" s="260"/>
      <c r="P42" s="211"/>
      <c r="Q42" s="261"/>
      <c r="R42" s="208" t="str">
        <f ca="1">IF(ISERROR($V42),"",OFFSET('Smelter Look-up'!$C$4,$V42-4,0)&amp;"")</f>
        <v>Ma'anshan Weitai Tin Co., Ltd.</v>
      </c>
      <c r="S42" s="215" t="str">
        <f t="shared" ca="1" si="6"/>
        <v>CN</v>
      </c>
      <c r="T42" s="215" t="str">
        <f ca="1">IF(B42="","",IF(ISERROR(MATCH($J42,SorP!$B$1:$B$6230,0)),"",INDIRECT("'SorP'!$A$"&amp;MATCH($J42,SorP!$B$1:$B$6230,0))))</f>
        <v>CN-AH</v>
      </c>
      <c r="U42" s="231"/>
      <c r="V42" s="262">
        <f>IF(C42="",NA(),IF(OR(C42="Smelter not listed",C42="Smelter not yet identified"),MATCH($B42&amp;$D42,'Smelter Look-up'!$J:$J,0),MATCH($B42&amp;$C42,'Smelter Look-up'!$J:$J,0)))</f>
        <v>455</v>
      </c>
      <c r="W42" s="263"/>
      <c r="X42" s="263">
        <f t="shared" si="7"/>
        <v>0</v>
      </c>
      <c r="Y42" s="263"/>
      <c r="Z42" s="263"/>
      <c r="AB42" s="265" t="str">
        <f t="shared" si="8"/>
        <v>TinMa'anshan Weitai Tin Co., Ltd.</v>
      </c>
    </row>
    <row r="43" spans="1:28" s="264" customFormat="1" ht="67.5">
      <c r="A43" s="207"/>
      <c r="B43" s="208" t="s">
        <v>1131</v>
      </c>
      <c r="C43" s="356" t="s">
        <v>844</v>
      </c>
      <c r="D43" s="270"/>
      <c r="E43" s="208" t="s">
        <v>1105</v>
      </c>
      <c r="F43" s="208" t="s">
        <v>781</v>
      </c>
      <c r="G43" s="208" t="s">
        <v>13320</v>
      </c>
      <c r="H43" s="357">
        <v>0</v>
      </c>
      <c r="I43" s="358" t="s">
        <v>1779</v>
      </c>
      <c r="J43" s="358" t="s">
        <v>12931</v>
      </c>
      <c r="K43" s="359"/>
      <c r="L43" s="359"/>
      <c r="M43" s="260"/>
      <c r="N43" s="260"/>
      <c r="O43" s="260"/>
      <c r="P43" s="211"/>
      <c r="Q43" s="261"/>
      <c r="R43" s="208" t="str">
        <f ca="1">IF(ISERROR($V43),"",OFFSET('Smelter Look-up'!$C$4,$V43-4,0)&amp;"")</f>
        <v>PT Artha Cipta Langgeng</v>
      </c>
      <c r="S43" s="215" t="str">
        <f t="shared" ca="1" si="6"/>
        <v>ID</v>
      </c>
      <c r="T43" s="215" t="str">
        <f ca="1">IF(B43="","",IF(ISERROR(MATCH($J43,SorP!$B$1:$B$6230,0)),"",INDIRECT("'SorP'!$A$"&amp;MATCH($J43,SorP!$B$1:$B$6230,0))))</f>
        <v>ID-BB</v>
      </c>
      <c r="U43" s="231"/>
      <c r="V43" s="262">
        <f>IF(C43="",NA(),IF(OR(C43="Smelter not listed",C43="Smelter not yet identified"),MATCH($B43&amp;$D43,'Smelter Look-up'!$J:$J,0),MATCH($B43&amp;$C43,'Smelter Look-up'!$J:$J,0)))</f>
        <v>484</v>
      </c>
      <c r="W43" s="263"/>
      <c r="X43" s="263">
        <f t="shared" si="7"/>
        <v>0</v>
      </c>
      <c r="Y43" s="263"/>
      <c r="Z43" s="263"/>
      <c r="AB43" s="265" t="str">
        <f t="shared" si="8"/>
        <v>TinPT Artha Cipta Langgeng</v>
      </c>
    </row>
    <row r="44" spans="1:28" s="264" customFormat="1" ht="54">
      <c r="A44" s="207"/>
      <c r="B44" s="208" t="s">
        <v>1131</v>
      </c>
      <c r="C44" s="356" t="s">
        <v>627</v>
      </c>
      <c r="D44" s="270"/>
      <c r="E44" s="208" t="s">
        <v>1105</v>
      </c>
      <c r="F44" s="208" t="s">
        <v>782</v>
      </c>
      <c r="G44" s="208" t="s">
        <v>13320</v>
      </c>
      <c r="H44" s="357">
        <v>0</v>
      </c>
      <c r="I44" s="358" t="s">
        <v>1779</v>
      </c>
      <c r="J44" s="358" t="s">
        <v>12931</v>
      </c>
      <c r="K44" s="359"/>
      <c r="L44" s="359"/>
      <c r="M44" s="260"/>
      <c r="N44" s="260"/>
      <c r="O44" s="260"/>
      <c r="P44" s="211"/>
      <c r="Q44" s="261"/>
      <c r="R44" s="208" t="str">
        <f ca="1">IF(ISERROR($V44),"",OFFSET('Smelter Look-up'!$C$4,$V44-4,0)&amp;"")</f>
        <v>PT Mitra Stania Prima</v>
      </c>
      <c r="S44" s="215" t="str">
        <f t="shared" ca="1" si="6"/>
        <v>ID</v>
      </c>
      <c r="T44" s="215" t="str">
        <f ca="1">IF(B44="","",IF(ISERROR(MATCH($J44,SorP!$B$1:$B$6230,0)),"",INDIRECT("'SorP'!$A$"&amp;MATCH($J44,SorP!$B$1:$B$6230,0))))</f>
        <v>ID-BB</v>
      </c>
      <c r="U44" s="231"/>
      <c r="V44" s="262">
        <f>IF(C44="",NA(),IF(OR(C44="Smelter not listed",C44="Smelter not yet identified"),MATCH($B44&amp;$D44,'Smelter Look-up'!$J:$J,0),MATCH($B44&amp;$C44,'Smelter Look-up'!$J:$J,0)))</f>
        <v>496</v>
      </c>
      <c r="W44" s="263"/>
      <c r="X44" s="263">
        <f t="shared" si="7"/>
        <v>0</v>
      </c>
      <c r="Y44" s="263"/>
      <c r="Z44" s="263"/>
      <c r="AB44" s="265" t="str">
        <f t="shared" si="8"/>
        <v>TinPT Mitra Stania Prima</v>
      </c>
    </row>
    <row r="45" spans="1:28" s="264" customFormat="1" ht="67.5">
      <c r="A45" s="207"/>
      <c r="B45" s="208" t="s">
        <v>1131</v>
      </c>
      <c r="C45" s="356" t="s">
        <v>1403</v>
      </c>
      <c r="D45" s="270"/>
      <c r="E45" s="208" t="s">
        <v>1105</v>
      </c>
      <c r="F45" s="208" t="s">
        <v>1404</v>
      </c>
      <c r="G45" s="208" t="s">
        <v>13320</v>
      </c>
      <c r="H45" s="357">
        <v>0</v>
      </c>
      <c r="I45" s="358" t="s">
        <v>1779</v>
      </c>
      <c r="J45" s="358" t="s">
        <v>12931</v>
      </c>
      <c r="K45" s="359"/>
      <c r="L45" s="359"/>
      <c r="M45" s="260"/>
      <c r="N45" s="260"/>
      <c r="O45" s="260"/>
      <c r="P45" s="211"/>
      <c r="Q45" s="261"/>
      <c r="R45" s="208" t="str">
        <f ca="1">IF(ISERROR($V45),"",OFFSET('Smelter Look-up'!$C$4,$V45-4,0)&amp;"")</f>
        <v>PT ATD Makmur Mandiri Jaya</v>
      </c>
      <c r="S45" s="215" t="str">
        <f t="shared" ca="1" si="6"/>
        <v>ID</v>
      </c>
      <c r="T45" s="215" t="str">
        <f ca="1">IF(B45="","",IF(ISERROR(MATCH($J45,SorP!$B$1:$B$6230,0)),"",INDIRECT("'SorP'!$A$"&amp;MATCH($J45,SorP!$B$1:$B$6230,0))))</f>
        <v>ID-BB</v>
      </c>
      <c r="U45" s="231"/>
      <c r="V45" s="262">
        <f>IF(C45="",NA(),IF(OR(C45="Smelter not listed",C45="Smelter not yet identified"),MATCH($B45&amp;$D45,'Smelter Look-up'!$J:$J,0),MATCH($B45&amp;$C45,'Smelter Look-up'!$J:$J,0)))</f>
        <v>485</v>
      </c>
      <c r="W45" s="263"/>
      <c r="X45" s="263">
        <f t="shared" si="7"/>
        <v>0</v>
      </c>
      <c r="Y45" s="263"/>
      <c r="Z45" s="263"/>
      <c r="AB45" s="265" t="str">
        <f t="shared" si="8"/>
        <v>TinPT ATD Makmur Mandiri Jaya</v>
      </c>
    </row>
    <row r="46" spans="1:28" s="264" customFormat="1" ht="94.5">
      <c r="A46" s="207"/>
      <c r="B46" s="208" t="s">
        <v>1131</v>
      </c>
      <c r="C46" s="356" t="s">
        <v>2552</v>
      </c>
      <c r="D46" s="270"/>
      <c r="E46" s="208" t="s">
        <v>1100</v>
      </c>
      <c r="F46" s="208" t="s">
        <v>2553</v>
      </c>
      <c r="G46" s="208" t="s">
        <v>13320</v>
      </c>
      <c r="H46" s="357">
        <v>0</v>
      </c>
      <c r="I46" s="358" t="s">
        <v>1838</v>
      </c>
      <c r="J46" s="358" t="s">
        <v>13704</v>
      </c>
      <c r="K46" s="359"/>
      <c r="L46" s="359"/>
      <c r="M46" s="260"/>
      <c r="N46" s="260"/>
      <c r="O46" s="260"/>
      <c r="P46" s="211"/>
      <c r="Q46" s="261"/>
      <c r="R46" s="208" t="str">
        <f ca="1">IF(ISERROR($V46),"",OFFSET('Smelter Look-up'!$C$4,$V46-4,0)&amp;"")</f>
        <v>Guangdong Hanhe Non-Ferrous Metal Co., Ltd.</v>
      </c>
      <c r="S46" s="215" t="str">
        <f t="shared" ca="1" si="6"/>
        <v>CN</v>
      </c>
      <c r="T46" s="215" t="str">
        <f ca="1">IF(B46="","",IF(ISERROR(MATCH($J46,SorP!$B$1:$B$6230,0)),"",INDIRECT("'SorP'!$A$"&amp;MATCH($J46,SorP!$B$1:$B$6230,0))))</f>
        <v>CN-GD</v>
      </c>
      <c r="U46" s="231"/>
      <c r="V46" s="262">
        <f>IF(C46="",NA(),IF(OR(C46="Smelter not listed",C46="Smelter not yet identified"),MATCH($B46&amp;$D46,'Smelter Look-up'!$J:$J,0),MATCH($B46&amp;$C46,'Smelter Look-up'!$J:$J,0)))</f>
        <v>439</v>
      </c>
      <c r="W46" s="263"/>
      <c r="X46" s="263">
        <f t="shared" si="7"/>
        <v>0</v>
      </c>
      <c r="Y46" s="263"/>
      <c r="Z46" s="263"/>
      <c r="AB46" s="265" t="str">
        <f t="shared" si="8"/>
        <v>TinGuangdong Hanhe Non-Ferrous Metal Co., Ltd.</v>
      </c>
    </row>
    <row r="47" spans="1:28" s="264" customFormat="1" ht="54">
      <c r="A47" s="207"/>
      <c r="B47" s="208" t="s">
        <v>1131</v>
      </c>
      <c r="C47" s="356" t="s">
        <v>1327</v>
      </c>
      <c r="D47" s="270"/>
      <c r="E47" s="208" t="s">
        <v>1100</v>
      </c>
      <c r="F47" s="208" t="s">
        <v>773</v>
      </c>
      <c r="G47" s="208" t="s">
        <v>13320</v>
      </c>
      <c r="H47" s="357">
        <v>0</v>
      </c>
      <c r="I47" s="358" t="s">
        <v>1788</v>
      </c>
      <c r="J47" s="358" t="s">
        <v>13683</v>
      </c>
      <c r="K47" s="359"/>
      <c r="L47" s="359"/>
      <c r="M47" s="260"/>
      <c r="N47" s="260"/>
      <c r="O47" s="260"/>
      <c r="P47" s="211"/>
      <c r="Q47" s="261"/>
      <c r="R47" s="208" t="str">
        <f ca="1">IF(ISERROR($V47),"",OFFSET('Smelter Look-up'!$C$4,$V47-4,0)&amp;"")</f>
        <v>China Tin Group Co., Ltd.</v>
      </c>
      <c r="S47" s="215" t="str">
        <f t="shared" ca="1" si="6"/>
        <v>CN</v>
      </c>
      <c r="T47" s="215" t="str">
        <f ca="1">IF(B47="","",IF(ISERROR(MATCH($J47,SorP!$B$1:$B$6230,0)),"",INDIRECT("'SorP'!$A$"&amp;MATCH($J47,SorP!$B$1:$B$6230,0))))</f>
        <v>CN-GX</v>
      </c>
      <c r="U47" s="231"/>
      <c r="V47" s="262">
        <f>IF(C47="",NA(),IF(OR(C47="Smelter not listed",C47="Smelter not yet identified"),MATCH($B47&amp;$D47,'Smelter Look-up'!$J:$J,0),MATCH($B47&amp;$C47,'Smelter Look-up'!$J:$J,0)))</f>
        <v>402</v>
      </c>
      <c r="W47" s="263"/>
      <c r="X47" s="263">
        <f t="shared" si="7"/>
        <v>0</v>
      </c>
      <c r="Y47" s="263"/>
      <c r="Z47" s="263"/>
      <c r="AB47" s="265" t="str">
        <f t="shared" si="8"/>
        <v>TinChina Tin Group Co., Ltd.</v>
      </c>
    </row>
    <row r="48" spans="1:28" s="264" customFormat="1" ht="67.5">
      <c r="A48" s="207"/>
      <c r="B48" s="208" t="s">
        <v>1131</v>
      </c>
      <c r="C48" s="356" t="s">
        <v>15670</v>
      </c>
      <c r="D48" s="270"/>
      <c r="E48" s="208" t="s">
        <v>1100</v>
      </c>
      <c r="F48" s="208" t="s">
        <v>15671</v>
      </c>
      <c r="G48" s="208" t="s">
        <v>13320</v>
      </c>
      <c r="H48" s="357">
        <v>0</v>
      </c>
      <c r="I48" s="358" t="s">
        <v>1786</v>
      </c>
      <c r="J48" s="358" t="s">
        <v>13699</v>
      </c>
      <c r="K48" s="359"/>
      <c r="L48" s="359"/>
      <c r="M48" s="260"/>
      <c r="N48" s="260"/>
      <c r="O48" s="260"/>
      <c r="P48" s="211"/>
      <c r="Q48" s="261"/>
      <c r="R48" s="208" t="str">
        <f ca="1">IF(ISERROR($V48),"",OFFSET('Smelter Look-up'!$C$4,$V48-4,0)&amp;"")</f>
        <v/>
      </c>
      <c r="S48" s="215" t="str">
        <f t="shared" ca="1" si="6"/>
        <v>CN</v>
      </c>
      <c r="T48" s="215" t="str">
        <f ca="1">IF(B48="","",IF(ISERROR(MATCH($J48,SorP!$B$1:$B$6230,0)),"",INDIRECT("'SorP'!$A$"&amp;MATCH($J48,SorP!$B$1:$B$6230,0))))</f>
        <v>CN-JX</v>
      </c>
      <c r="U48" s="231"/>
      <c r="V48" s="262" t="e">
        <f>IF(C48="",NA(),IF(OR(C48="Smelter not listed",C48="Smelter not yet identified"),MATCH($B48&amp;$D48,'Smelter Look-up'!$J:$J,0),MATCH($B48&amp;$C48,'Smelter Look-up'!$J:$J,0)))</f>
        <v>#N/A</v>
      </c>
      <c r="W48" s="263"/>
      <c r="X48" s="263">
        <f t="shared" si="7"/>
        <v>0</v>
      </c>
      <c r="Y48" s="263"/>
      <c r="Z48" s="263"/>
      <c r="AB48" s="265" t="str">
        <f t="shared" si="8"/>
        <v>TinHuichang Jinshunda Tin Co., Ltd.</v>
      </c>
    </row>
    <row r="49" spans="1:28" s="264" customFormat="1" ht="94.5">
      <c r="A49" s="207"/>
      <c r="B49" s="208" t="s">
        <v>1131</v>
      </c>
      <c r="C49" s="356" t="s">
        <v>1427</v>
      </c>
      <c r="D49" s="270"/>
      <c r="E49" s="208" t="s">
        <v>1100</v>
      </c>
      <c r="F49" s="208" t="s">
        <v>772</v>
      </c>
      <c r="G49" s="208" t="s">
        <v>13320</v>
      </c>
      <c r="H49" s="357">
        <v>0</v>
      </c>
      <c r="I49" s="358" t="s">
        <v>2470</v>
      </c>
      <c r="J49" s="358" t="s">
        <v>13708</v>
      </c>
      <c r="K49" s="359"/>
      <c r="L49" s="359"/>
      <c r="M49" s="260"/>
      <c r="N49" s="260"/>
      <c r="O49" s="260"/>
      <c r="P49" s="211"/>
      <c r="Q49" s="261"/>
      <c r="R49" s="208" t="str">
        <f ca="1">IF(ISERROR($V49),"",OFFSET('Smelter Look-up'!$C$4,$V49-4,0)&amp;"")</f>
        <v>Gejiu Kai Meng Industry and Trade LLC</v>
      </c>
      <c r="S49" s="215" t="str">
        <f t="shared" ca="1" si="6"/>
        <v>CN</v>
      </c>
      <c r="T49" s="215" t="str">
        <f ca="1">IF(B49="","",IF(ISERROR(MATCH($J49,SorP!$B$1:$B$6230,0)),"",INDIRECT("'SorP'!$A$"&amp;MATCH($J49,SorP!$B$1:$B$6230,0))))</f>
        <v>CN-YN</v>
      </c>
      <c r="U49" s="231"/>
      <c r="V49" s="262">
        <f>IF(C49="",NA(),IF(OR(C49="Smelter not listed",C49="Smelter not yet identified"),MATCH($B49&amp;$D49,'Smelter Look-up'!$J:$J,0),MATCH($B49&amp;$C49,'Smelter Look-up'!$J:$J,0)))</f>
        <v>432</v>
      </c>
      <c r="W49" s="263"/>
      <c r="X49" s="263">
        <f t="shared" si="7"/>
        <v>0</v>
      </c>
      <c r="Y49" s="263"/>
      <c r="Z49" s="263"/>
      <c r="AB49" s="265" t="str">
        <f t="shared" si="8"/>
        <v>TinGejiu Kai Meng Industry and Trade LLC</v>
      </c>
    </row>
    <row r="50" spans="1:28" s="264" customFormat="1" ht="94.5">
      <c r="A50" s="207"/>
      <c r="B50" s="208" t="s">
        <v>1131</v>
      </c>
      <c r="C50" s="356" t="s">
        <v>2158</v>
      </c>
      <c r="D50" s="208" t="s">
        <v>15672</v>
      </c>
      <c r="E50" s="208" t="s">
        <v>1100</v>
      </c>
      <c r="F50" s="208" t="s">
        <v>770</v>
      </c>
      <c r="G50" s="208" t="s">
        <v>13320</v>
      </c>
      <c r="H50" s="357">
        <v>0</v>
      </c>
      <c r="I50" s="358" t="s">
        <v>2470</v>
      </c>
      <c r="J50" s="358" t="s">
        <v>13708</v>
      </c>
      <c r="K50" s="359"/>
      <c r="L50" s="365" t="s">
        <v>15673</v>
      </c>
      <c r="M50" s="260"/>
      <c r="N50" s="260"/>
      <c r="O50" s="260"/>
      <c r="P50" s="211"/>
      <c r="Q50" s="261"/>
      <c r="R50" s="208" t="str">
        <f ca="1">IF(ISERROR($V50),"",OFFSET('Smelter Look-up'!$C$4,$V50-4,0)&amp;"")</f>
        <v>Gejiu Non-Ferrous Metal Processing Co., Ltd.</v>
      </c>
      <c r="S50" s="215" t="str">
        <f t="shared" ca="1" si="6"/>
        <v>CN</v>
      </c>
      <c r="T50" s="215" t="str">
        <f ca="1">IF(B50="","",IF(ISERROR(MATCH($J50,SorP!$B$1:$B$6230,0)),"",INDIRECT("'SorP'!$A$"&amp;MATCH($J50,SorP!$B$1:$B$6230,0))))</f>
        <v>CN-YN</v>
      </c>
      <c r="U50" s="231"/>
      <c r="V50" s="262">
        <f>IF(C50="",NA(),IF(OR(C50="Smelter not listed",C50="Smelter not yet identified"),MATCH($B50&amp;$D50,'Smelter Look-up'!$J:$J,0),MATCH($B50&amp;$C50,'Smelter Look-up'!$J:$J,0)))</f>
        <v>433</v>
      </c>
      <c r="W50" s="263"/>
      <c r="X50" s="263">
        <f t="shared" si="7"/>
        <v>0</v>
      </c>
      <c r="Y50" s="263"/>
      <c r="Z50" s="263"/>
      <c r="AB50" s="265" t="str">
        <f t="shared" si="8"/>
        <v>TinGejiu Non-Ferrous Metal Processing Co., Ltd.</v>
      </c>
    </row>
    <row r="51" spans="1:28" s="264" customFormat="1" ht="81">
      <c r="A51" s="207"/>
      <c r="B51" s="208" t="s">
        <v>1131</v>
      </c>
      <c r="C51" s="356" t="s">
        <v>1164</v>
      </c>
      <c r="D51" s="270"/>
      <c r="E51" s="208" t="s">
        <v>1108</v>
      </c>
      <c r="F51" s="208" t="s">
        <v>777</v>
      </c>
      <c r="G51" s="208" t="s">
        <v>13320</v>
      </c>
      <c r="H51" s="357">
        <v>0</v>
      </c>
      <c r="I51" s="358" t="s">
        <v>15674</v>
      </c>
      <c r="J51" s="358" t="s">
        <v>1558</v>
      </c>
      <c r="K51" s="359"/>
      <c r="L51" s="359"/>
      <c r="M51" s="260"/>
      <c r="N51" s="260"/>
      <c r="O51" s="260"/>
      <c r="P51" s="211"/>
      <c r="Q51" s="261"/>
      <c r="R51" s="208" t="str">
        <f ca="1">IF(ISERROR($V51),"",OFFSET('Smelter Look-up'!$C$4,$V51-4,0)&amp;"")</f>
        <v>Mitsubishi Materials Corporation</v>
      </c>
      <c r="S51" s="215" t="str">
        <f t="shared" ca="1" si="6"/>
        <v>JP</v>
      </c>
      <c r="T51" s="215" t="str">
        <f ca="1">IF(B51="","",IF(ISERROR(MATCH($J51,SorP!$B$1:$B$6230,0)),"",INDIRECT("'SorP'!$A$"&amp;MATCH($J51,SorP!$B$1:$B$6230,0))))</f>
        <v>JP-28</v>
      </c>
      <c r="U51" s="231"/>
      <c r="V51" s="262">
        <f>IF(C51="",NA(),IF(OR(C51="Smelter not listed",C51="Smelter not yet identified"),MATCH($B51&amp;$D51,'Smelter Look-up'!$J:$J,0),MATCH($B51&amp;$C51,'Smelter Look-up'!$J:$J,0)))</f>
        <v>469</v>
      </c>
      <c r="W51" s="263"/>
      <c r="X51" s="263">
        <f t="shared" si="7"/>
        <v>0</v>
      </c>
      <c r="Y51" s="263"/>
      <c r="Z51" s="263"/>
      <c r="AB51" s="265" t="str">
        <f t="shared" si="8"/>
        <v>TinMitsubishi Materials Corporation</v>
      </c>
    </row>
    <row r="52" spans="1:28" s="264" customFormat="1" ht="94.5">
      <c r="A52" s="207"/>
      <c r="B52" s="208" t="s">
        <v>1131</v>
      </c>
      <c r="C52" s="356" t="s">
        <v>13889</v>
      </c>
      <c r="D52" s="270"/>
      <c r="E52" s="208" t="s">
        <v>892</v>
      </c>
      <c r="F52" s="208" t="s">
        <v>13890</v>
      </c>
      <c r="G52" s="208" t="s">
        <v>13320</v>
      </c>
      <c r="H52" s="357">
        <v>0</v>
      </c>
      <c r="I52" s="358" t="s">
        <v>13916</v>
      </c>
      <c r="J52" s="358" t="s">
        <v>12213</v>
      </c>
      <c r="K52" s="359"/>
      <c r="L52" s="359"/>
      <c r="M52" s="260"/>
      <c r="N52" s="260"/>
      <c r="O52" s="260"/>
      <c r="P52" s="211"/>
      <c r="Q52" s="261"/>
      <c r="R52" s="208" t="str">
        <f ca="1">IF(ISERROR($V52),"",OFFSET('Smelter Look-up'!$C$4,$V52-4,0)&amp;"")</f>
        <v>Thai Nguyen Mining and Metallurgy Co., Ltd.</v>
      </c>
      <c r="S52" s="215" t="str">
        <f t="shared" ca="1" si="6"/>
        <v>VN</v>
      </c>
      <c r="T52" s="215" t="str">
        <f ca="1">IF(B52="","",IF(ISERROR(MATCH($J52,SorP!$B$1:$B$6230,0)),"",INDIRECT("'SorP'!$A$"&amp;MATCH($J52,SorP!$B$1:$B$6230,0))))</f>
        <v>VN-69</v>
      </c>
      <c r="U52" s="231"/>
      <c r="V52" s="262">
        <f>IF(C52="",NA(),IF(OR(C52="Smelter not listed",C52="Smelter not yet identified"),MATCH($B52&amp;$D52,'Smelter Look-up'!$J:$J,0),MATCH($B52&amp;$C52,'Smelter Look-up'!$J:$J,0)))</f>
        <v>520</v>
      </c>
      <c r="W52" s="263"/>
      <c r="X52" s="263">
        <f t="shared" si="7"/>
        <v>0</v>
      </c>
      <c r="Y52" s="263"/>
      <c r="Z52" s="263"/>
      <c r="AB52" s="265" t="str">
        <f t="shared" si="8"/>
        <v>TinThai Nguyen Mining and Metallurgy Co., Ltd.</v>
      </c>
    </row>
    <row r="53" spans="1:28" s="264" customFormat="1" ht="67.5">
      <c r="A53" s="207"/>
      <c r="B53" s="208" t="s">
        <v>1131</v>
      </c>
      <c r="C53" s="356" t="s">
        <v>13261</v>
      </c>
      <c r="D53" s="270"/>
      <c r="E53" s="208" t="s">
        <v>1100</v>
      </c>
      <c r="F53" s="208" t="s">
        <v>1801</v>
      </c>
      <c r="G53" s="208" t="s">
        <v>13320</v>
      </c>
      <c r="H53" s="357">
        <v>0</v>
      </c>
      <c r="I53" s="358" t="s">
        <v>1786</v>
      </c>
      <c r="J53" s="358" t="s">
        <v>13699</v>
      </c>
      <c r="K53" s="359"/>
      <c r="L53" s="359"/>
      <c r="M53" s="260"/>
      <c r="N53" s="260"/>
      <c r="O53" s="260"/>
      <c r="P53" s="211"/>
      <c r="Q53" s="261"/>
      <c r="R53" s="208" t="str">
        <f ca="1">IF(ISERROR($V53),"",OFFSET('Smelter Look-up'!$C$4,$V53-4,0)&amp;"")</f>
        <v>Jiangxi New Nanshan Technology Ltd.</v>
      </c>
      <c r="S53" s="215" t="str">
        <f t="shared" ca="1" si="6"/>
        <v>CN</v>
      </c>
      <c r="T53" s="215" t="str">
        <f ca="1">IF(B53="","",IF(ISERROR(MATCH($J53,SorP!$B$1:$B$6230,0)),"",INDIRECT("'SorP'!$A$"&amp;MATCH($J53,SorP!$B$1:$B$6230,0))))</f>
        <v>CN-JX</v>
      </c>
      <c r="U53" s="231"/>
      <c r="V53" s="262">
        <f>IF(C53="",NA(),IF(OR(C53="Smelter not listed",C53="Smelter not yet identified"),MATCH($B53&amp;$D53,'Smelter Look-up'!$J:$J,0),MATCH($B53&amp;$C53,'Smelter Look-up'!$J:$J,0)))</f>
        <v>448</v>
      </c>
      <c r="W53" s="263"/>
      <c r="X53" s="263">
        <f t="shared" si="7"/>
        <v>0</v>
      </c>
      <c r="Y53" s="263"/>
      <c r="Z53" s="263"/>
      <c r="AB53" s="265" t="str">
        <f t="shared" si="8"/>
        <v>TinJiangxi New Nanshan Technology Ltd.</v>
      </c>
    </row>
    <row r="54" spans="1:28" s="264" customFormat="1" ht="20">
      <c r="A54" s="207"/>
      <c r="B54" s="208" t="s">
        <v>1131</v>
      </c>
      <c r="C54" s="356" t="s">
        <v>906</v>
      </c>
      <c r="D54" s="270"/>
      <c r="E54" s="208" t="s">
        <v>1108</v>
      </c>
      <c r="F54" s="208" t="s">
        <v>1410</v>
      </c>
      <c r="G54" s="208" t="s">
        <v>13320</v>
      </c>
      <c r="H54" s="357">
        <v>0</v>
      </c>
      <c r="I54" s="358" t="s">
        <v>1581</v>
      </c>
      <c r="J54" s="358" t="s">
        <v>1582</v>
      </c>
      <c r="K54" s="359"/>
      <c r="L54" s="359"/>
      <c r="M54" s="260"/>
      <c r="N54" s="260"/>
      <c r="O54" s="260"/>
      <c r="P54" s="211"/>
      <c r="Q54" s="261"/>
      <c r="R54" s="208" t="str">
        <f ca="1">IF(ISERROR($V54),"",OFFSET('Smelter Look-up'!$C$4,$V54-4,0)&amp;"")</f>
        <v>Dowa</v>
      </c>
      <c r="S54" s="215" t="str">
        <f t="shared" ca="1" si="6"/>
        <v>JP</v>
      </c>
      <c r="T54" s="215" t="str">
        <f ca="1">IF(B54="","",IF(ISERROR(MATCH($J54,SorP!$B$1:$B$6230,0)),"",INDIRECT("'SorP'!$A$"&amp;MATCH($J54,SorP!$B$1:$B$6230,0))))</f>
        <v>JP-05</v>
      </c>
      <c r="U54" s="231"/>
      <c r="V54" s="262">
        <f>IF(C54="",NA(),IF(OR(C54="Smelter not listed",C54="Smelter not yet identified"),MATCH($B54&amp;$D54,'Smelter Look-up'!$J:$J,0),MATCH($B54&amp;$C54,'Smelter Look-up'!$J:$J,0)))</f>
        <v>414</v>
      </c>
      <c r="W54" s="263"/>
      <c r="X54" s="263">
        <f t="shared" si="7"/>
        <v>0</v>
      </c>
      <c r="Y54" s="263"/>
      <c r="Z54" s="263"/>
      <c r="AB54" s="265" t="str">
        <f t="shared" si="8"/>
        <v>TinDowa</v>
      </c>
    </row>
    <row r="55" spans="1:28" s="264" customFormat="1" ht="94.5">
      <c r="A55" s="207"/>
      <c r="B55" s="208" t="s">
        <v>1133</v>
      </c>
      <c r="C55" s="356" t="s">
        <v>392</v>
      </c>
      <c r="D55" s="270"/>
      <c r="E55" s="208" t="s">
        <v>1100</v>
      </c>
      <c r="F55" s="208" t="s">
        <v>393</v>
      </c>
      <c r="G55" s="208" t="s">
        <v>13320</v>
      </c>
      <c r="H55" s="357">
        <v>0</v>
      </c>
      <c r="I55" s="358" t="s">
        <v>1786</v>
      </c>
      <c r="J55" s="358" t="s">
        <v>13699</v>
      </c>
      <c r="K55" s="359"/>
      <c r="L55" s="359"/>
      <c r="M55" s="260"/>
      <c r="N55" s="260"/>
      <c r="O55" s="260"/>
      <c r="P55" s="211"/>
      <c r="Q55" s="261"/>
      <c r="R55" s="208" t="str">
        <f ca="1">IF(ISERROR($V55),"",OFFSET('Smelter Look-up'!$C$4,$V55-4,0)&amp;"")</f>
        <v>Ganzhou Seadragon W &amp; Mo Co., Ltd.</v>
      </c>
      <c r="S55" s="215" t="str">
        <f t="shared" ca="1" si="6"/>
        <v>CN</v>
      </c>
      <c r="T55" s="215" t="str">
        <f ca="1">IF(B55="","",IF(ISERROR(MATCH($J55,SorP!$B$1:$B$6230,0)),"",INDIRECT("'SorP'!$A$"&amp;MATCH($J55,SorP!$B$1:$B$6230,0))))</f>
        <v>CN-JX</v>
      </c>
      <c r="U55" s="231"/>
      <c r="V55" s="262">
        <f>IF(C55="",NA(),IF(OR(C55="Smelter not listed",C55="Smelter not yet identified"),MATCH($B55&amp;$D55,'Smelter Look-up'!$J:$J,0),MATCH($B55&amp;$C55,'Smelter Look-up'!$J:$J,0)))</f>
        <v>578</v>
      </c>
      <c r="W55" s="263"/>
      <c r="X55" s="263">
        <f t="shared" si="7"/>
        <v>0</v>
      </c>
      <c r="Y55" s="263"/>
      <c r="Z55" s="263"/>
      <c r="AB55" s="265" t="str">
        <f t="shared" si="8"/>
        <v>TungstenGanzhou Seadragon W &amp; Mo Co., Ltd.</v>
      </c>
    </row>
    <row r="56" spans="1:28" s="264" customFormat="1" ht="81">
      <c r="A56" s="207"/>
      <c r="B56" s="208" t="s">
        <v>1133</v>
      </c>
      <c r="C56" s="356" t="s">
        <v>2357</v>
      </c>
      <c r="D56" s="270"/>
      <c r="E56" s="208" t="s">
        <v>1101</v>
      </c>
      <c r="F56" s="208" t="s">
        <v>1429</v>
      </c>
      <c r="G56" s="208" t="s">
        <v>13320</v>
      </c>
      <c r="H56" s="357">
        <v>0</v>
      </c>
      <c r="I56" s="358" t="s">
        <v>1761</v>
      </c>
      <c r="J56" s="358" t="s">
        <v>1550</v>
      </c>
      <c r="K56" s="359"/>
      <c r="L56" s="359"/>
      <c r="M56" s="260"/>
      <c r="N56" s="260"/>
      <c r="O56" s="260"/>
      <c r="P56" s="211"/>
      <c r="Q56" s="261"/>
      <c r="R56" s="208" t="str">
        <f ca="1">IF(ISERROR($V56),"",OFFSET('Smelter Look-up'!$C$4,$V56-4,0)&amp;"")</f>
        <v>TANIOBIS Smelting GmbH &amp; Co. KG</v>
      </c>
      <c r="S56" s="215" t="str">
        <f t="shared" ca="1" si="6"/>
        <v>DE</v>
      </c>
      <c r="T56" s="215" t="str">
        <f ca="1">IF(B56="","",IF(ISERROR(MATCH($J56,SorP!$B$1:$B$6230,0)),"",INDIRECT("'SorP'!$A$"&amp;MATCH($J56,SorP!$B$1:$B$6230,0))))</f>
        <v>DE-BW</v>
      </c>
      <c r="U56" s="231"/>
      <c r="V56" s="262">
        <f>IF(C56="",NA(),IF(OR(C56="Smelter not listed",C56="Smelter not yet identified"),MATCH($B56&amp;$D56,'Smelter Look-up'!$J:$J,0),MATCH($B56&amp;$C56,'Smelter Look-up'!$J:$J,0)))</f>
        <v>583</v>
      </c>
      <c r="W56" s="263"/>
      <c r="X56" s="263">
        <f t="shared" si="7"/>
        <v>0</v>
      </c>
      <c r="Y56" s="263"/>
      <c r="Z56" s="263"/>
      <c r="AB56" s="265" t="str">
        <f t="shared" si="8"/>
        <v>TungstenH.C. Starck Smelting GmbH &amp; Co. KG</v>
      </c>
    </row>
    <row r="57" spans="1:28" s="264" customFormat="1" ht="67.5">
      <c r="A57" s="207"/>
      <c r="B57" s="208" t="s">
        <v>1130</v>
      </c>
      <c r="C57" s="356" t="s">
        <v>1229</v>
      </c>
      <c r="D57" s="270"/>
      <c r="E57" s="208" t="s">
        <v>2456</v>
      </c>
      <c r="F57" s="208" t="s">
        <v>708</v>
      </c>
      <c r="G57" s="208" t="s">
        <v>13320</v>
      </c>
      <c r="H57" s="357">
        <v>0</v>
      </c>
      <c r="I57" s="358" t="s">
        <v>1631</v>
      </c>
      <c r="J57" s="358" t="s">
        <v>1632</v>
      </c>
      <c r="K57" s="359"/>
      <c r="L57" s="359"/>
      <c r="M57" s="260"/>
      <c r="N57" s="260"/>
      <c r="O57" s="260"/>
      <c r="P57" s="211"/>
      <c r="Q57" s="261"/>
      <c r="R57" s="208" t="str">
        <f ca="1">IF(ISERROR($V57),"",OFFSET('Smelter Look-up'!$C$4,$V57-4,0)&amp;"")</f>
        <v>Metalor USA Refining Corporation</v>
      </c>
      <c r="S57" s="215" t="str">
        <f t="shared" ca="1" si="6"/>
        <v>US</v>
      </c>
      <c r="T57" s="215" t="str">
        <f ca="1">IF(B57="","",IF(ISERROR(MATCH($J57,SorP!$B$1:$B$6230,0)),"",INDIRECT("'SorP'!$A$"&amp;MATCH($J57,SorP!$B$1:$B$6230,0))))</f>
        <v>US-MA</v>
      </c>
      <c r="U57" s="231"/>
      <c r="V57" s="262">
        <f>IF(C57="",NA(),IF(OR(C57="Smelter not listed",C57="Smelter not yet identified"),MATCH($B57&amp;$D57,'Smelter Look-up'!$J:$J,0),MATCH($B57&amp;$C57,'Smelter Look-up'!$J:$J,0)))</f>
        <v>177</v>
      </c>
      <c r="W57" s="263"/>
      <c r="X57" s="263">
        <f t="shared" si="7"/>
        <v>0</v>
      </c>
      <c r="Y57" s="263"/>
      <c r="Z57" s="263"/>
      <c r="AB57" s="265" t="str">
        <f t="shared" si="8"/>
        <v>GoldMetalor USA Refining Corporation</v>
      </c>
    </row>
    <row r="58" spans="1:28" s="264" customFormat="1" ht="81">
      <c r="A58" s="207"/>
      <c r="B58" s="208" t="s">
        <v>1130</v>
      </c>
      <c r="C58" s="356" t="s">
        <v>2546</v>
      </c>
      <c r="D58" s="270"/>
      <c r="E58" s="208" t="s">
        <v>1095</v>
      </c>
      <c r="F58" s="208" t="s">
        <v>738</v>
      </c>
      <c r="G58" s="208" t="s">
        <v>13320</v>
      </c>
      <c r="H58" s="357">
        <v>0</v>
      </c>
      <c r="I58" s="358" t="s">
        <v>1683</v>
      </c>
      <c r="J58" s="358" t="s">
        <v>3177</v>
      </c>
      <c r="K58" s="359"/>
      <c r="L58" s="359"/>
      <c r="M58" s="260"/>
      <c r="N58" s="260"/>
      <c r="O58" s="260"/>
      <c r="P58" s="211"/>
      <c r="Q58" s="261"/>
      <c r="R58" s="208" t="str">
        <f ca="1">IF(ISERROR($V58),"",OFFSET('Smelter Look-up'!$C$4,$V58-4,0)&amp;"")</f>
        <v>Umicore S.A. Business Unit Precious Metals Refining</v>
      </c>
      <c r="S58" s="215" t="str">
        <f t="shared" ca="1" si="6"/>
        <v>BE</v>
      </c>
      <c r="T58" s="215" t="str">
        <f ca="1">IF(B58="","",IF(ISERROR(MATCH($J58,SorP!$B$1:$B$6230,0)),"",INDIRECT("'SorP'!$A$"&amp;MATCH($J58,SorP!$B$1:$B$6230,0))))</f>
        <v>BE-VAN</v>
      </c>
      <c r="U58" s="231"/>
      <c r="V58" s="262">
        <f>IF(C58="",NA(),IF(OR(C58="Smelter not listed",C58="Smelter not yet identified"),MATCH($B58&amp;$D58,'Smelter Look-up'!$J:$J,0),MATCH($B58&amp;$C58,'Smelter Look-up'!$J:$J,0)))</f>
        <v>291</v>
      </c>
      <c r="W58" s="263"/>
      <c r="X58" s="263">
        <f t="shared" si="7"/>
        <v>0</v>
      </c>
      <c r="Y58" s="263"/>
      <c r="Z58" s="263"/>
      <c r="AB58" s="265" t="str">
        <f t="shared" si="8"/>
        <v>GoldUmicore Precious Metals Refining Hoboken</v>
      </c>
    </row>
    <row r="59" spans="1:28" s="264" customFormat="1" ht="94.5">
      <c r="A59" s="207"/>
      <c r="B59" s="208" t="s">
        <v>1130</v>
      </c>
      <c r="C59" s="356" t="s">
        <v>52</v>
      </c>
      <c r="D59" s="270"/>
      <c r="E59" s="208" t="s">
        <v>1101</v>
      </c>
      <c r="F59" s="208" t="s">
        <v>651</v>
      </c>
      <c r="G59" s="208" t="s">
        <v>13320</v>
      </c>
      <c r="H59" s="357">
        <v>0</v>
      </c>
      <c r="I59" s="358" t="s">
        <v>1549</v>
      </c>
      <c r="J59" s="358" t="s">
        <v>1550</v>
      </c>
      <c r="K59" s="359"/>
      <c r="L59" s="359"/>
      <c r="M59" s="260"/>
      <c r="N59" s="260"/>
      <c r="O59" s="260"/>
      <c r="P59" s="211"/>
      <c r="Q59" s="261"/>
      <c r="R59" s="208" t="str">
        <f ca="1">IF(ISERROR($V59),"",OFFSET('Smelter Look-up'!$C$4,$V59-4,0)&amp;"")</f>
        <v>Agosi AG</v>
      </c>
      <c r="S59" s="215" t="str">
        <f t="shared" ca="1" si="6"/>
        <v>DE</v>
      </c>
      <c r="T59" s="215" t="str">
        <f ca="1">IF(B59="","",IF(ISERROR(MATCH($J59,SorP!$B$1:$B$6230,0)),"",INDIRECT("'SorP'!$A$"&amp;MATCH($J59,SorP!$B$1:$B$6230,0))))</f>
        <v>DE-BW</v>
      </c>
      <c r="U59" s="231"/>
      <c r="V59" s="262">
        <f>IF(C59="",NA(),IF(OR(C59="Smelter not listed",C59="Smelter not yet identified"),MATCH($B59&amp;$D59,'Smelter Look-up'!$J:$J,0),MATCH($B59&amp;$C59,'Smelter Look-up'!$J:$J,0)))</f>
        <v>19</v>
      </c>
      <c r="W59" s="263"/>
      <c r="X59" s="263">
        <f t="shared" si="7"/>
        <v>0</v>
      </c>
      <c r="Y59" s="263"/>
      <c r="Z59" s="263"/>
      <c r="AB59" s="265" t="str">
        <f t="shared" si="8"/>
        <v>GoldAllgemeine Gold-und Silberscheideanstalt A.G.</v>
      </c>
    </row>
    <row r="60" spans="1:28" s="264" customFormat="1" ht="54">
      <c r="A60" s="207"/>
      <c r="B60" s="208" t="s">
        <v>1130</v>
      </c>
      <c r="C60" s="356" t="s">
        <v>2305</v>
      </c>
      <c r="D60" s="270"/>
      <c r="E60" s="208" t="s">
        <v>1098</v>
      </c>
      <c r="F60" s="208" t="s">
        <v>654</v>
      </c>
      <c r="G60" s="208" t="s">
        <v>13320</v>
      </c>
      <c r="H60" s="357">
        <v>0</v>
      </c>
      <c r="I60" s="358" t="s">
        <v>1555</v>
      </c>
      <c r="J60" s="358" t="s">
        <v>1556</v>
      </c>
      <c r="K60" s="359"/>
      <c r="L60" s="359"/>
      <c r="M60" s="260"/>
      <c r="N60" s="260"/>
      <c r="O60" s="260"/>
      <c r="P60" s="211"/>
      <c r="Q60" s="261"/>
      <c r="R60" s="208" t="str">
        <f ca="1">IF(ISERROR($V60),"",OFFSET('Smelter Look-up'!$C$4,$V60-4,0)&amp;"")</f>
        <v>Argor-Heraeus S.A.</v>
      </c>
      <c r="S60" s="215" t="str">
        <f t="shared" ca="1" si="6"/>
        <v>CH</v>
      </c>
      <c r="T60" s="215" t="str">
        <f ca="1">IF(B60="","",IF(ISERROR(MATCH($J60,SorP!$B$1:$B$6230,0)),"",INDIRECT("'SorP'!$A$"&amp;MATCH($J60,SorP!$B$1:$B$6230,0))))</f>
        <v>CH-TI</v>
      </c>
      <c r="U60" s="231"/>
      <c r="V60" s="262">
        <f>IF(C60="",NA(),IF(OR(C60="Smelter not listed",C60="Smelter not yet identified"),MATCH($B60&amp;$D60,'Smelter Look-up'!$J:$J,0),MATCH($B60&amp;$C60,'Smelter Look-up'!$J:$J,0)))</f>
        <v>28</v>
      </c>
      <c r="W60" s="263"/>
      <c r="X60" s="263">
        <f t="shared" si="7"/>
        <v>0</v>
      </c>
      <c r="Y60" s="263"/>
      <c r="Z60" s="263"/>
      <c r="AB60" s="265" t="str">
        <f t="shared" si="8"/>
        <v>GoldArgor-Heraeus S.A.</v>
      </c>
    </row>
    <row r="61" spans="1:28" s="264" customFormat="1" ht="54">
      <c r="A61" s="207"/>
      <c r="B61" s="208" t="s">
        <v>1130</v>
      </c>
      <c r="C61" s="356" t="s">
        <v>661</v>
      </c>
      <c r="D61" s="270"/>
      <c r="E61" s="208" t="s">
        <v>1101</v>
      </c>
      <c r="F61" s="208" t="s">
        <v>662</v>
      </c>
      <c r="G61" s="208" t="s">
        <v>13320</v>
      </c>
      <c r="H61" s="357">
        <v>0</v>
      </c>
      <c r="I61" s="358" t="s">
        <v>1549</v>
      </c>
      <c r="J61" s="358" t="s">
        <v>1550</v>
      </c>
      <c r="K61" s="359"/>
      <c r="L61" s="359"/>
      <c r="M61" s="260"/>
      <c r="N61" s="260"/>
      <c r="O61" s="260"/>
      <c r="P61" s="211"/>
      <c r="Q61" s="261"/>
      <c r="R61" s="208" t="str">
        <f ca="1">IF(ISERROR($V61),"",OFFSET('Smelter Look-up'!$C$4,$V61-4,0)&amp;"")</f>
        <v>C. Hafner GmbH + Co. KG</v>
      </c>
      <c r="S61" s="215" t="str">
        <f t="shared" ca="1" si="6"/>
        <v>DE</v>
      </c>
      <c r="T61" s="215" t="str">
        <f ca="1">IF(B61="","",IF(ISERROR(MATCH($J61,SorP!$B$1:$B$6230,0)),"",INDIRECT("'SorP'!$A$"&amp;MATCH($J61,SorP!$B$1:$B$6230,0))))</f>
        <v>DE-BW</v>
      </c>
      <c r="U61" s="231"/>
      <c r="V61" s="262">
        <f>IF(C61="",NA(),IF(OR(C61="Smelter not listed",C61="Smelter not yet identified"),MATCH($B61&amp;$D61,'Smelter Look-up'!$J:$J,0),MATCH($B61&amp;$C61,'Smelter Look-up'!$J:$J,0)))</f>
        <v>43</v>
      </c>
      <c r="W61" s="263"/>
      <c r="X61" s="263">
        <f t="shared" si="7"/>
        <v>0</v>
      </c>
      <c r="Y61" s="263"/>
      <c r="Z61" s="263"/>
      <c r="AB61" s="265" t="str">
        <f t="shared" si="8"/>
        <v>GoldC. Hafner GmbH + Co. KG</v>
      </c>
    </row>
    <row r="62" spans="1:28" s="264" customFormat="1" ht="54">
      <c r="A62" s="207"/>
      <c r="B62" s="208" t="s">
        <v>1130</v>
      </c>
      <c r="C62" s="356" t="s">
        <v>1039</v>
      </c>
      <c r="D62" s="270"/>
      <c r="E62" s="208" t="s">
        <v>1101</v>
      </c>
      <c r="F62" s="208" t="s">
        <v>678</v>
      </c>
      <c r="G62" s="208" t="s">
        <v>13320</v>
      </c>
      <c r="H62" s="357">
        <v>0</v>
      </c>
      <c r="I62" s="358" t="s">
        <v>1549</v>
      </c>
      <c r="J62" s="358" t="s">
        <v>1550</v>
      </c>
      <c r="K62" s="359"/>
      <c r="L62" s="359"/>
      <c r="M62" s="260"/>
      <c r="N62" s="260"/>
      <c r="O62" s="260"/>
      <c r="P62" s="211"/>
      <c r="Q62" s="261"/>
      <c r="R62" s="208" t="str">
        <f ca="1">IF(ISERROR($V62),"",OFFSET('Smelter Look-up'!$C$4,$V62-4,0)&amp;"")</f>
        <v>Heimerle + Meule GmbH</v>
      </c>
      <c r="S62" s="215" t="str">
        <f t="shared" ca="1" si="6"/>
        <v>DE</v>
      </c>
      <c r="T62" s="215" t="str">
        <f ca="1">IF(B62="","",IF(ISERROR(MATCH($J62,SorP!$B$1:$B$6230,0)),"",INDIRECT("'SorP'!$A$"&amp;MATCH($J62,SorP!$B$1:$B$6230,0))))</f>
        <v>DE-BW</v>
      </c>
      <c r="U62" s="231"/>
      <c r="V62" s="262">
        <f>IF(C62="",NA(),IF(OR(C62="Smelter not listed",C62="Smelter not yet identified"),MATCH($B62&amp;$D62,'Smelter Look-up'!$J:$J,0),MATCH($B62&amp;$C62,'Smelter Look-up'!$J:$J,0)))</f>
        <v>102</v>
      </c>
      <c r="W62" s="263"/>
      <c r="X62" s="263">
        <f t="shared" si="7"/>
        <v>0</v>
      </c>
      <c r="Y62" s="263"/>
      <c r="Z62" s="263"/>
      <c r="AB62" s="265" t="str">
        <f t="shared" si="8"/>
        <v>GoldHeimerle + Meule GmbH</v>
      </c>
    </row>
    <row r="63" spans="1:28" s="264" customFormat="1" ht="67.5">
      <c r="A63" s="207"/>
      <c r="B63" s="208" t="s">
        <v>1130</v>
      </c>
      <c r="C63" s="356" t="s">
        <v>2217</v>
      </c>
      <c r="D63" s="270"/>
      <c r="E63" s="208" t="s">
        <v>1101</v>
      </c>
      <c r="F63" s="208" t="s">
        <v>2220</v>
      </c>
      <c r="G63" s="208" t="s">
        <v>13320</v>
      </c>
      <c r="H63" s="357">
        <v>0</v>
      </c>
      <c r="I63" s="358" t="s">
        <v>1783</v>
      </c>
      <c r="J63" s="358" t="s">
        <v>4257</v>
      </c>
      <c r="K63" s="359"/>
      <c r="L63" s="359"/>
      <c r="M63" s="260"/>
      <c r="N63" s="260"/>
      <c r="O63" s="260"/>
      <c r="P63" s="211"/>
      <c r="Q63" s="261"/>
      <c r="R63" s="208" t="str">
        <f ca="1">IF(ISERROR($V63),"",OFFSET('Smelter Look-up'!$C$4,$V63-4,0)&amp;"")</f>
        <v>SAXONIA Edelmetalle GmbH</v>
      </c>
      <c r="S63" s="215" t="str">
        <f t="shared" ca="1" si="6"/>
        <v>DE</v>
      </c>
      <c r="T63" s="215" t="str">
        <f ca="1">IF(B63="","",IF(ISERROR(MATCH($J63,SorP!$B$1:$B$6230,0)),"",INDIRECT("'SorP'!$A$"&amp;MATCH($J63,SorP!$B$1:$B$6230,0))))</f>
        <v>DE-SN</v>
      </c>
      <c r="U63" s="231"/>
      <c r="V63" s="262">
        <f>IF(C63="",NA(),IF(OR(C63="Smelter not listed",C63="Smelter not yet identified"),MATCH($B63&amp;$D63,'Smelter Look-up'!$J:$J,0),MATCH($B63&amp;$C63,'Smelter Look-up'!$J:$J,0)))</f>
        <v>231</v>
      </c>
      <c r="W63" s="263"/>
      <c r="X63" s="263">
        <f t="shared" si="7"/>
        <v>0</v>
      </c>
      <c r="Y63" s="263"/>
      <c r="Z63" s="263"/>
      <c r="AB63" s="265" t="str">
        <f t="shared" si="8"/>
        <v>GoldSAXONIA Edelmetalle GmbH</v>
      </c>
    </row>
    <row r="64" spans="1:28" s="264" customFormat="1" ht="67.5">
      <c r="A64" s="207"/>
      <c r="B64" s="208" t="s">
        <v>1130</v>
      </c>
      <c r="C64" s="356" t="s">
        <v>2218</v>
      </c>
      <c r="D64" s="270"/>
      <c r="E64" s="208" t="s">
        <v>1101</v>
      </c>
      <c r="F64" s="208" t="s">
        <v>2221</v>
      </c>
      <c r="G64" s="208" t="s">
        <v>13320</v>
      </c>
      <c r="H64" s="357">
        <v>0</v>
      </c>
      <c r="I64" s="358" t="s">
        <v>1549</v>
      </c>
      <c r="J64" s="358" t="s">
        <v>1550</v>
      </c>
      <c r="K64" s="359"/>
      <c r="L64" s="359"/>
      <c r="M64" s="260"/>
      <c r="N64" s="260"/>
      <c r="O64" s="260"/>
      <c r="P64" s="211"/>
      <c r="Q64" s="261"/>
      <c r="R64" s="208" t="str">
        <f ca="1">IF(ISERROR($V64),"",OFFSET('Smelter Look-up'!$C$4,$V64-4,0)&amp;"")</f>
        <v>WIELAND Edelmetalle GmbH</v>
      </c>
      <c r="S64" s="215" t="str">
        <f t="shared" ca="1" si="6"/>
        <v>DE</v>
      </c>
      <c r="T64" s="215" t="str">
        <f ca="1">IF(B64="","",IF(ISERROR(MATCH($J64,SorP!$B$1:$B$6230,0)),"",INDIRECT("'SorP'!$A$"&amp;MATCH($J64,SorP!$B$1:$B$6230,0))))</f>
        <v>DE-BW</v>
      </c>
      <c r="U64" s="231"/>
      <c r="V64" s="262">
        <f>IF(C64="",NA(),IF(OR(C64="Smelter not listed",C64="Smelter not yet identified"),MATCH($B64&amp;$D64,'Smelter Look-up'!$J:$J,0),MATCH($B64&amp;$C64,'Smelter Look-up'!$J:$J,0)))</f>
        <v>299</v>
      </c>
      <c r="W64" s="263"/>
      <c r="X64" s="263">
        <f t="shared" si="7"/>
        <v>0</v>
      </c>
      <c r="Y64" s="263"/>
      <c r="Z64" s="263"/>
      <c r="AB64" s="265" t="str">
        <f t="shared" si="8"/>
        <v>GoldWIELAND Edelmetalle GmbH</v>
      </c>
    </row>
    <row r="65" spans="1:28" s="264" customFormat="1" ht="81">
      <c r="A65" s="207"/>
      <c r="B65" s="208" t="s">
        <v>1130</v>
      </c>
      <c r="C65" s="356" t="s">
        <v>1227</v>
      </c>
      <c r="D65" s="270"/>
      <c r="E65" s="208" t="s">
        <v>1101</v>
      </c>
      <c r="F65" s="208" t="s">
        <v>680</v>
      </c>
      <c r="G65" s="208" t="s">
        <v>13320</v>
      </c>
      <c r="H65" s="357">
        <v>0</v>
      </c>
      <c r="I65" s="358" t="s">
        <v>1596</v>
      </c>
      <c r="J65" s="358" t="s">
        <v>4268</v>
      </c>
      <c r="K65" s="359"/>
      <c r="L65" s="359"/>
      <c r="M65" s="260"/>
      <c r="N65" s="260"/>
      <c r="O65" s="260"/>
      <c r="P65" s="211"/>
      <c r="Q65" s="261"/>
      <c r="R65" s="208" t="str">
        <f ca="1">IF(ISERROR($V65),"",OFFSET('Smelter Look-up'!$C$4,$V65-4,0)&amp;"")</f>
        <v>Heraeus Germany GmbH Co. KG</v>
      </c>
      <c r="S65" s="215" t="str">
        <f t="shared" ca="1" si="6"/>
        <v>DE</v>
      </c>
      <c r="T65" s="215" t="str">
        <f ca="1">IF(B65="","",IF(ISERROR(MATCH($J65,SorP!$B$1:$B$6230,0)),"",INDIRECT("'SorP'!$A$"&amp;MATCH($J65,SorP!$B$1:$B$6230,0))))</f>
        <v>DE-HE</v>
      </c>
      <c r="U65" s="231"/>
      <c r="V65" s="262">
        <f>IF(C65="",NA(),IF(OR(C65="Smelter not listed",C65="Smelter not yet identified"),MATCH($B65&amp;$D65,'Smelter Look-up'!$J:$J,0),MATCH($B65&amp;$C65,'Smelter Look-up'!$J:$J,0)))</f>
        <v>109</v>
      </c>
      <c r="W65" s="263"/>
      <c r="X65" s="263">
        <f t="shared" si="7"/>
        <v>0</v>
      </c>
      <c r="Y65" s="263"/>
      <c r="Z65" s="263"/>
      <c r="AB65" s="265" t="str">
        <f t="shared" si="8"/>
        <v>GoldHeraeus Precious Metals GmbH &amp; Co. KG</v>
      </c>
    </row>
    <row r="66" spans="1:28" s="264" customFormat="1" ht="54">
      <c r="A66" s="207"/>
      <c r="B66" s="208" t="s">
        <v>1130</v>
      </c>
      <c r="C66" s="356" t="s">
        <v>2153</v>
      </c>
      <c r="D66" s="270"/>
      <c r="E66" s="208" t="s">
        <v>1113</v>
      </c>
      <c r="F66" s="208" t="s">
        <v>709</v>
      </c>
      <c r="G66" s="208" t="s">
        <v>13320</v>
      </c>
      <c r="H66" s="357">
        <v>0</v>
      </c>
      <c r="I66" s="358" t="s">
        <v>1633</v>
      </c>
      <c r="J66" s="358" t="s">
        <v>12964</v>
      </c>
      <c r="K66" s="359"/>
      <c r="L66" s="359"/>
      <c r="M66" s="260"/>
      <c r="N66" s="260"/>
      <c r="O66" s="260"/>
      <c r="P66" s="211"/>
      <c r="Q66" s="261"/>
      <c r="R66" s="208" t="str">
        <f ca="1">IF(ISERROR($V66),"",OFFSET('Smelter Look-up'!$C$4,$V66-4,0)&amp;"")</f>
        <v>Metalurgica Met-Mex Penoles S.A. De C.V.</v>
      </c>
      <c r="S66" s="215" t="str">
        <f t="shared" ca="1" si="6"/>
        <v>MX</v>
      </c>
      <c r="T66" s="215" t="str">
        <f ca="1">IF(B66="","",IF(ISERROR(MATCH($J66,SorP!$B$1:$B$6230,0)),"",INDIRECT("'SorP'!$A$"&amp;MATCH($J66,SorP!$B$1:$B$6230,0))))</f>
        <v>MX-COA</v>
      </c>
      <c r="U66" s="231"/>
      <c r="V66" s="262">
        <f>IF(C66="",NA(),IF(OR(C66="Smelter not listed",C66="Smelter not yet identified"),MATCH($B66&amp;$D66,'Smelter Look-up'!$J:$J,0),MATCH($B66&amp;$C66,'Smelter Look-up'!$J:$J,0)))</f>
        <v>181</v>
      </c>
      <c r="W66" s="263"/>
      <c r="X66" s="263">
        <f t="shared" si="7"/>
        <v>0</v>
      </c>
      <c r="Y66" s="263"/>
      <c r="Z66" s="263"/>
      <c r="AB66" s="265" t="str">
        <f t="shared" si="8"/>
        <v>GoldMet-Mex Penoles, S.A.</v>
      </c>
    </row>
    <row r="67" spans="1:28" s="264" customFormat="1" ht="67.5">
      <c r="A67" s="207"/>
      <c r="B67" s="208" t="s">
        <v>1130</v>
      </c>
      <c r="C67" s="356" t="s">
        <v>2349</v>
      </c>
      <c r="D67" s="270"/>
      <c r="E67" s="208" t="s">
        <v>1108</v>
      </c>
      <c r="F67" s="208" t="s">
        <v>732</v>
      </c>
      <c r="G67" s="208" t="s">
        <v>13320</v>
      </c>
      <c r="H67" s="357">
        <v>0</v>
      </c>
      <c r="I67" s="358" t="s">
        <v>1671</v>
      </c>
      <c r="J67" s="358" t="s">
        <v>1672</v>
      </c>
      <c r="K67" s="359"/>
      <c r="L67" s="359"/>
      <c r="M67" s="260"/>
      <c r="N67" s="260"/>
      <c r="O67" s="260"/>
      <c r="P67" s="211"/>
      <c r="Q67" s="261"/>
      <c r="R67" s="208" t="str">
        <f ca="1">IF(ISERROR($V67),"",OFFSET('Smelter Look-up'!$C$4,$V67-4,0)&amp;"")</f>
        <v>Tanaka Kikinzoku Kogyo K.K.</v>
      </c>
      <c r="S67" s="215" t="str">
        <f t="shared" ca="1" si="6"/>
        <v>JP</v>
      </c>
      <c r="T67" s="215" t="str">
        <f ca="1">IF(B67="","",IF(ISERROR(MATCH($J67,SorP!$B$1:$B$6230,0)),"",INDIRECT("'SorP'!$A$"&amp;MATCH($J67,SorP!$B$1:$B$6230,0))))</f>
        <v>JP-14</v>
      </c>
      <c r="U67" s="231"/>
      <c r="V67" s="262">
        <f>IF(C67="",NA(),IF(OR(C67="Smelter not listed",C67="Smelter not yet identified"),MATCH($B67&amp;$D67,'Smelter Look-up'!$J:$J,0),MATCH($B67&amp;$C67,'Smelter Look-up'!$J:$J,0)))</f>
        <v>277</v>
      </c>
      <c r="W67" s="263"/>
      <c r="X67" s="263">
        <f t="shared" si="7"/>
        <v>0</v>
      </c>
      <c r="Y67" s="263"/>
      <c r="Z67" s="263"/>
      <c r="AB67" s="265" t="str">
        <f t="shared" si="8"/>
        <v>GoldTanaka Kikinzoku Kogyo K.K</v>
      </c>
    </row>
    <row r="68" spans="1:28" s="264" customFormat="1" ht="20">
      <c r="A68" s="207"/>
      <c r="B68" s="208" t="s">
        <v>1131</v>
      </c>
      <c r="C68" s="356" t="s">
        <v>15663</v>
      </c>
      <c r="D68" s="208" t="s">
        <v>15675</v>
      </c>
      <c r="E68" s="208" t="s">
        <v>1101</v>
      </c>
      <c r="F68" s="208" t="s">
        <v>15663</v>
      </c>
      <c r="G68" s="208" t="s">
        <v>15675</v>
      </c>
      <c r="H68" s="366" t="s">
        <v>15676</v>
      </c>
      <c r="I68" s="366" t="s">
        <v>15677</v>
      </c>
      <c r="J68" s="358" t="s">
        <v>15663</v>
      </c>
      <c r="K68" s="359"/>
      <c r="L68" s="367" t="s">
        <v>15678</v>
      </c>
      <c r="M68" s="260"/>
      <c r="N68" s="260"/>
      <c r="O68" s="260"/>
      <c r="P68" s="211"/>
      <c r="Q68" s="261"/>
      <c r="R68" s="208" t="str">
        <f ca="1">IF(ISERROR($V68),"",OFFSET('Smelter Look-up'!$C$4,$V68-4,0)&amp;"")</f>
        <v/>
      </c>
      <c r="S68" s="215" t="str">
        <f t="shared" ca="1" si="6"/>
        <v>DE</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si="7"/>
        <v>0</v>
      </c>
      <c r="Y68" s="263"/>
      <c r="Z68" s="263"/>
      <c r="AB68" s="265" t="str">
        <f t="shared" si="8"/>
        <v>Tin</v>
      </c>
    </row>
    <row r="69" spans="1:28" s="264" customFormat="1" ht="20">
      <c r="A69" s="207"/>
      <c r="B69" s="208" t="s">
        <v>1130</v>
      </c>
      <c r="C69" s="356" t="s">
        <v>15663</v>
      </c>
      <c r="D69" s="208" t="s">
        <v>15675</v>
      </c>
      <c r="E69" s="208" t="s">
        <v>1101</v>
      </c>
      <c r="F69" s="208" t="s">
        <v>15663</v>
      </c>
      <c r="G69" s="208" t="s">
        <v>15675</v>
      </c>
      <c r="H69" s="366" t="s">
        <v>15676</v>
      </c>
      <c r="I69" s="366" t="s">
        <v>15677</v>
      </c>
      <c r="J69" s="358" t="s">
        <v>15663</v>
      </c>
      <c r="K69" s="359"/>
      <c r="L69" s="367" t="s">
        <v>15678</v>
      </c>
      <c r="M69" s="260"/>
      <c r="N69" s="260"/>
      <c r="O69" s="260"/>
      <c r="P69" s="211"/>
      <c r="Q69" s="261"/>
      <c r="R69" s="208" t="str">
        <f ca="1">IF(ISERROR($V69),"",OFFSET('Smelter Look-up'!$C$4,$V69-4,0)&amp;"")</f>
        <v/>
      </c>
      <c r="S69" s="215" t="str">
        <f t="shared" ref="S69" ca="1" si="9">IF(B69="","",IF(ISERROR(MATCH($E69,CL,0)),"Unknown",INDIRECT("'C'!$A$"&amp;MATCH($E69,CL,0)+1)))</f>
        <v>DE</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si="10">IF(AND(C69="Smelter not listed",OR(LEN(D69)=0,LEN(E69)=0)),1,0)</f>
        <v>0</v>
      </c>
      <c r="Y69" s="263"/>
      <c r="Z69" s="263"/>
      <c r="AB69" s="265" t="str">
        <f t="shared" ref="AB69" si="11">B69&amp;C69</f>
        <v>Gold</v>
      </c>
    </row>
    <row r="70" spans="1:28" s="264" customFormat="1" ht="54">
      <c r="A70" s="207"/>
      <c r="B70" s="208" t="s">
        <v>1131</v>
      </c>
      <c r="C70" s="356" t="s">
        <v>1327</v>
      </c>
      <c r="D70" s="356" t="s">
        <v>1327</v>
      </c>
      <c r="E70" s="208" t="s">
        <v>1100</v>
      </c>
      <c r="F70" s="208" t="s">
        <v>773</v>
      </c>
      <c r="G70" s="208" t="s">
        <v>13320</v>
      </c>
      <c r="H70" s="357">
        <v>0</v>
      </c>
      <c r="I70" s="358" t="s">
        <v>1788</v>
      </c>
      <c r="J70" s="358" t="s">
        <v>13683</v>
      </c>
      <c r="K70" s="359"/>
      <c r="L70" s="363" t="s">
        <v>15679</v>
      </c>
      <c r="M70" s="260"/>
      <c r="N70" s="260"/>
      <c r="O70" s="260"/>
      <c r="P70" s="211"/>
      <c r="Q70" s="261"/>
      <c r="R70" s="208" t="str">
        <f ca="1">IF(ISERROR($V70),"",OFFSET('Smelter Look-up'!$C$4,$V70-4,0)&amp;"")</f>
        <v>China Tin Group Co., Ltd.</v>
      </c>
      <c r="S70" s="215" t="str">
        <f t="shared" ref="S70:S101" ca="1" si="12">IF(B70="","",IF(ISERROR(MATCH($E70,CL,0)),"Unknown",INDIRECT("'C'!$A$"&amp;MATCH($E70,CL,0)+1)))</f>
        <v>CN</v>
      </c>
      <c r="T70" s="215" t="str">
        <f ca="1">IF(B70="","",IF(ISERROR(MATCH($J70,SorP!$B$1:$B$6230,0)),"",INDIRECT("'SorP'!$A$"&amp;MATCH($J70,SorP!$B$1:$B$6230,0))))</f>
        <v>CN-GX</v>
      </c>
      <c r="U70" s="231"/>
      <c r="V70" s="262">
        <f>IF(C70="",NA(),IF(OR(C70="Smelter not listed",C70="Smelter not yet identified"),MATCH($B70&amp;$D70,'Smelter Look-up'!$J:$J,0),MATCH($B70&amp;$C70,'Smelter Look-up'!$J:$J,0)))</f>
        <v>402</v>
      </c>
      <c r="W70" s="263"/>
      <c r="X70" s="263">
        <f t="shared" ref="X70:X101" si="13">IF(AND(C70="Smelter not listed",OR(LEN(D70)=0,LEN(E70)=0)),1,0)</f>
        <v>0</v>
      </c>
      <c r="Y70" s="263"/>
      <c r="Z70" s="263"/>
      <c r="AB70" s="265" t="str">
        <f t="shared" ref="AB70:AB101" si="14">B70&amp;C70</f>
        <v>TinChina Tin Group Co., Ltd.</v>
      </c>
    </row>
    <row r="71" spans="1:28" s="264" customFormat="1" ht="20">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BD172C-C7E2-45E5-9635-23D5BEA767DD}"/>
    </customSheetView>
  </customSheetViews>
  <mergeCells count="3">
    <mergeCell ref="J2:O2"/>
    <mergeCell ref="B3:E3"/>
    <mergeCell ref="G3:I3"/>
  </mergeCells>
  <conditionalFormatting sqref="B586:B2504">
    <cfRule type="expression" dxfId="101" priority="109" stopIfTrue="1">
      <formula>IF(B586="",TRUE)</formula>
    </cfRule>
    <cfRule type="expression" dxfId="100" priority="120" stopIfTrue="1">
      <formula>IF(AND(COUNTIF(MetalSmelter,B586&amp;C586)=0,LEN(C586)&gt;0),TRUE,FALSE)</formula>
    </cfRule>
  </conditionalFormatting>
  <conditionalFormatting sqref="R586:R2505 E586:E2504">
    <cfRule type="expression" dxfId="99" priority="116" stopIfTrue="1">
      <formula>IF(AND(E586="",$C586=$X$4),TRUE)</formula>
    </cfRule>
    <cfRule type="expression" dxfId="98" priority="117" stopIfTrue="1">
      <formula>IF(FIND("!",E586),TRUE)</formula>
    </cfRule>
  </conditionalFormatting>
  <conditionalFormatting sqref="F586:F2504">
    <cfRule type="expression" dxfId="97" priority="107" stopIfTrue="1">
      <formula>IF(AND(LEN($A586)&gt;0,$A586&lt;&gt;$F586),TRUE,FALSE)</formula>
    </cfRule>
  </conditionalFormatting>
  <conditionalFormatting sqref="C586:C2504">
    <cfRule type="expression" dxfId="96" priority="106" stopIfTrue="1">
      <formula>IF(AND(B586&lt;&gt;"",C586=""),TRUE)</formula>
    </cfRule>
  </conditionalFormatting>
  <conditionalFormatting sqref="B71:B585">
    <cfRule type="expression" dxfId="95" priority="85" stopIfTrue="1">
      <formula>IF(B71="",TRUE)</formula>
    </cfRule>
    <cfRule type="expression" dxfId="94" priority="88" stopIfTrue="1">
      <formula>IF(AND(COUNTIF(MetalSmelter,B71&amp;C71)=0,LEN(C71)&gt;0),TRUE,FALSE)</formula>
    </cfRule>
  </conditionalFormatting>
  <conditionalFormatting sqref="G71:G2504">
    <cfRule type="expression" dxfId="93" priority="91" stopIfTrue="1">
      <formula>IF(FIND("Enter smelter details",G71),TRUE)</formula>
    </cfRule>
  </conditionalFormatting>
  <conditionalFormatting sqref="R5:R585 E71:E585">
    <cfRule type="expression" dxfId="92" priority="86" stopIfTrue="1">
      <formula>IF(AND(E5="",$C5=$X$4),TRUE)</formula>
    </cfRule>
    <cfRule type="expression" dxfId="91" priority="87" stopIfTrue="1">
      <formula>IF(FIND("!",E5),TRUE)</formula>
    </cfRule>
  </conditionalFormatting>
  <conditionalFormatting sqref="F71:F585">
    <cfRule type="expression" dxfId="90" priority="84" stopIfTrue="1">
      <formula>IF(AND(LEN($A71)&gt;0,$A71&lt;&gt;$F71),TRUE,FALSE)</formula>
    </cfRule>
  </conditionalFormatting>
  <conditionalFormatting sqref="C71:C585">
    <cfRule type="expression" dxfId="89" priority="83" stopIfTrue="1">
      <formula>IF(AND(B71&lt;&gt;"",C71=""),TRUE)</formula>
    </cfRule>
  </conditionalFormatting>
  <conditionalFormatting sqref="D71:D2504">
    <cfRule type="expression" dxfId="88" priority="82" stopIfTrue="1">
      <formula>IF(AND(LEN($C71)&gt;0,AND($C71&lt;&gt;"Smelter Not Listed",ISBLANK($D71))),1,0)</formula>
    </cfRule>
    <cfRule type="expression" dxfId="87" priority="89" stopIfTrue="1">
      <formula>IF(AND(D71="",$C71=$X$4),TRUE)</formula>
    </cfRule>
    <cfRule type="expression" dxfId="86" priority="90" stopIfTrue="1">
      <formula>IF(FIND("!",D71),TRUE)</formula>
    </cfRule>
  </conditionalFormatting>
  <conditionalFormatting sqref="D25">
    <cfRule type="expression" dxfId="85" priority="65" stopIfTrue="1">
      <formula>IF(AND(LEN($C25)&gt;0,($C25&lt;&gt;"Smelter Not Listed")),1,0)</formula>
    </cfRule>
    <cfRule type="expression" dxfId="84" priority="69" stopIfTrue="1">
      <formula>IF(AND(D25="",$C25=$X$4),TRUE)</formula>
    </cfRule>
    <cfRule type="expression" dxfId="83" priority="70" stopIfTrue="1">
      <formula>IF(FIND("!",D25),TRUE)</formula>
    </cfRule>
  </conditionalFormatting>
  <conditionalFormatting sqref="G25 G68:G70">
    <cfRule type="expression" dxfId="82" priority="71" stopIfTrue="1">
      <formula>IF(FIND("Enter smelter details",G25),TRUE)</formula>
    </cfRule>
  </conditionalFormatting>
  <conditionalFormatting sqref="E25 E68:E70">
    <cfRule type="expression" dxfId="81" priority="67" stopIfTrue="1">
      <formula>IF(AND(E25="",$C25=$X$4),TRUE)</formula>
    </cfRule>
    <cfRule type="expression" dxfId="80" priority="68" stopIfTrue="1">
      <formula>IF(FIND("!",E25),TRUE)</formula>
    </cfRule>
  </conditionalFormatting>
  <conditionalFormatting sqref="F25 F68:F70">
    <cfRule type="expression" dxfId="79" priority="66" stopIfTrue="1">
      <formula>IF(AND(LEN($A25)&gt;0,$A25&lt;&gt;$F25),TRUE,FALSE)</formula>
    </cfRule>
  </conditionalFormatting>
  <conditionalFormatting sqref="B25 B68:B70">
    <cfRule type="expression" dxfId="78" priority="63" stopIfTrue="1">
      <formula>IF(B25="",TRUE)</formula>
    </cfRule>
    <cfRule type="expression" dxfId="77" priority="64" stopIfTrue="1">
      <formula>IF(AND(COUNTIF(MetalSmelter,B25&amp;C25)=0,LEN(C25)&gt;0),TRUE,FALSE)</formula>
    </cfRule>
  </conditionalFormatting>
  <conditionalFormatting sqref="C25 C68:C70">
    <cfRule type="expression" dxfId="76" priority="62" stopIfTrue="1">
      <formula>IF(AND(B25&lt;&gt;"",C25=""),TRUE)</formula>
    </cfRule>
  </conditionalFormatting>
  <conditionalFormatting sqref="D5:D19">
    <cfRule type="expression" dxfId="75" priority="56" stopIfTrue="1">
      <formula>IF(AND(LEN($C5)&gt;0,($C5&lt;&gt;"Smelter Not Listed")),1,0)</formula>
    </cfRule>
    <cfRule type="expression" dxfId="74" priority="59" stopIfTrue="1">
      <formula>IF(AND(D5="",$C5=$X$4),TRUE)</formula>
    </cfRule>
    <cfRule type="expression" dxfId="73" priority="60" stopIfTrue="1">
      <formula>IF(FIND("!",D5),TRUE)</formula>
    </cfRule>
  </conditionalFormatting>
  <conditionalFormatting sqref="G5:G19">
    <cfRule type="expression" dxfId="72" priority="61" stopIfTrue="1">
      <formula>IF(FIND("Enter smelter details",G5),TRUE)</formula>
    </cfRule>
  </conditionalFormatting>
  <conditionalFormatting sqref="E5:E19">
    <cfRule type="expression" dxfId="71" priority="57" stopIfTrue="1">
      <formula>IF(AND(E5="",$C5=$X$4),TRUE)</formula>
    </cfRule>
    <cfRule type="expression" dxfId="70" priority="58" stopIfTrue="1">
      <formula>IF(FIND("!",E5),TRUE)</formula>
    </cfRule>
  </conditionalFormatting>
  <conditionalFormatting sqref="D20">
    <cfRule type="expression" dxfId="69" priority="50" stopIfTrue="1">
      <formula>IF(AND(LEN($C20)&gt;0,($C20&lt;&gt;"Smelter Not Listed")),1,0)</formula>
    </cfRule>
    <cfRule type="expression" dxfId="68" priority="53" stopIfTrue="1">
      <formula>IF(AND(D20="",$C20=$X$4),TRUE)</formula>
    </cfRule>
    <cfRule type="expression" dxfId="67" priority="54" stopIfTrue="1">
      <formula>IF(FIND("!",D20),TRUE)</formula>
    </cfRule>
  </conditionalFormatting>
  <conditionalFormatting sqref="G20">
    <cfRule type="expression" dxfId="66" priority="55" stopIfTrue="1">
      <formula>IF(FIND("Enter smelter details",G20),TRUE)</formula>
    </cfRule>
  </conditionalFormatting>
  <conditionalFormatting sqref="E20">
    <cfRule type="expression" dxfId="65" priority="51" stopIfTrue="1">
      <formula>IF(AND(E20="",$C20=$X$4),TRUE)</formula>
    </cfRule>
    <cfRule type="expression" dxfId="64" priority="52" stopIfTrue="1">
      <formula>IF(FIND("!",E20),TRUE)</formula>
    </cfRule>
  </conditionalFormatting>
  <conditionalFormatting sqref="B5:B20">
    <cfRule type="expression" dxfId="63" priority="48" stopIfTrue="1">
      <formula>IF(B5="",TRUE)</formula>
    </cfRule>
    <cfRule type="expression" dxfId="62" priority="49" stopIfTrue="1">
      <formula>IF(AND(COUNTIF(MetalSmelter,B5&amp;C5)=0,LEN(C5)&gt;0), TRUE, FALSE)</formula>
    </cfRule>
  </conditionalFormatting>
  <conditionalFormatting sqref="C5:C20">
    <cfRule type="expression" dxfId="61" priority="47" stopIfTrue="1">
      <formula>IF(AND(B5&lt;&gt;"",C5=""),TRUE)</formula>
    </cfRule>
  </conditionalFormatting>
  <conditionalFormatting sqref="F5:F20">
    <cfRule type="expression" dxfId="60" priority="46" stopIfTrue="1">
      <formula>IF(AND(LEN($A5)&gt;0,$A5&lt;&gt;$F5),TRUE,FALSE)</formula>
    </cfRule>
  </conditionalFormatting>
  <conditionalFormatting sqref="B21:B24">
    <cfRule type="expression" dxfId="59" priority="39" stopIfTrue="1">
      <formula>IF(B21="",TRUE)</formula>
    </cfRule>
    <cfRule type="expression" dxfId="58" priority="42" stopIfTrue="1">
      <formula>IF(AND(COUNTIF(MetalSmelter,B21&amp;C21)=0,LEN(C21)&gt;0),TRUE,FALSE)</formula>
    </cfRule>
  </conditionalFormatting>
  <conditionalFormatting sqref="D21:D23">
    <cfRule type="expression" dxfId="57" priority="36" stopIfTrue="1">
      <formula>IF(AND(LEN($C21)&gt;0,($C21&lt;&gt;"Smelter Not Listed")),1,0)</formula>
    </cfRule>
    <cfRule type="expression" dxfId="56" priority="43" stopIfTrue="1">
      <formula>IF(AND(D21="",$C21=$X$4),TRUE)</formula>
    </cfRule>
    <cfRule type="expression" dxfId="55" priority="44" stopIfTrue="1">
      <formula>IF(FIND("!",D21),TRUE)</formula>
    </cfRule>
  </conditionalFormatting>
  <conditionalFormatting sqref="G21:G24">
    <cfRule type="expression" dxfId="54" priority="45" stopIfTrue="1">
      <formula>IF(FIND("Enter smelter details",G21),TRUE)</formula>
    </cfRule>
  </conditionalFormatting>
  <conditionalFormatting sqref="E21:E24">
    <cfRule type="expression" dxfId="53" priority="40" stopIfTrue="1">
      <formula>IF(AND(E21="",$C21=$X$4),TRUE)</formula>
    </cfRule>
    <cfRule type="expression" dxfId="52" priority="41" stopIfTrue="1">
      <formula>IF(FIND("!",E21),TRUE)</formula>
    </cfRule>
  </conditionalFormatting>
  <conditionalFormatting sqref="F21:F24">
    <cfRule type="expression" dxfId="51" priority="38" stopIfTrue="1">
      <formula>IF(AND(LEN($A21)&gt;0,$A21&lt;&gt;$F21),TRUE,FALSE)</formula>
    </cfRule>
  </conditionalFormatting>
  <conditionalFormatting sqref="C21:C24">
    <cfRule type="expression" dxfId="50" priority="37" stopIfTrue="1">
      <formula>IF(AND(B21&lt;&gt;"",C21=""),TRUE)</formula>
    </cfRule>
  </conditionalFormatting>
  <conditionalFormatting sqref="B26:B36">
    <cfRule type="expression" dxfId="49" priority="29" stopIfTrue="1">
      <formula>IF(B26="",TRUE)</formula>
    </cfRule>
    <cfRule type="expression" dxfId="48" priority="32" stopIfTrue="1">
      <formula>IF(AND(COUNTIF(MetalSmelter,B26&amp;C26)=0,LEN(C26)&gt;0),TRUE,FALSE)</formula>
    </cfRule>
  </conditionalFormatting>
  <conditionalFormatting sqref="D26:D36">
    <cfRule type="expression" dxfId="47" priority="26" stopIfTrue="1">
      <formula>IF(AND(LEN($C26)&gt;0,($C26&lt;&gt;"Smelter Not Listed")),1,0)</formula>
    </cfRule>
    <cfRule type="expression" dxfId="46" priority="33" stopIfTrue="1">
      <formula>IF(AND(D26="",$C26=$X$4),TRUE)</formula>
    </cfRule>
    <cfRule type="expression" dxfId="45" priority="34" stopIfTrue="1">
      <formula>IF(FIND("!",D26),TRUE)</formula>
    </cfRule>
  </conditionalFormatting>
  <conditionalFormatting sqref="G26:G36">
    <cfRule type="expression" dxfId="44" priority="35" stopIfTrue="1">
      <formula>IF(FIND("Enter smelter details",G26),TRUE)</formula>
    </cfRule>
  </conditionalFormatting>
  <conditionalFormatting sqref="E26:E36">
    <cfRule type="expression" dxfId="43" priority="30" stopIfTrue="1">
      <formula>IF(AND(E26="",$C26=$X$4),TRUE)</formula>
    </cfRule>
    <cfRule type="expression" dxfId="42" priority="31" stopIfTrue="1">
      <formula>IF(FIND("!",E26),TRUE)</formula>
    </cfRule>
  </conditionalFormatting>
  <conditionalFormatting sqref="F26:F36">
    <cfRule type="expression" dxfId="41" priority="28" stopIfTrue="1">
      <formula>IF(AND(LEN($A26)&gt;0,$A26&lt;&gt;$F26),TRUE,FALSE)</formula>
    </cfRule>
  </conditionalFormatting>
  <conditionalFormatting sqref="C26:C36">
    <cfRule type="expression" dxfId="40" priority="27" stopIfTrue="1">
      <formula>IF(AND(B26&lt;&gt;"",C26=""),TRUE)</formula>
    </cfRule>
  </conditionalFormatting>
  <conditionalFormatting sqref="B37:B67">
    <cfRule type="expression" dxfId="39" priority="19" stopIfTrue="1">
      <formula>IF(B37="",TRUE)</formula>
    </cfRule>
    <cfRule type="expression" dxfId="38" priority="22" stopIfTrue="1">
      <formula>IF(AND(COUNTIF(MetalSmelter,B37&amp;C37)=0,LEN(C37)&gt;0),TRUE,FALSE)</formula>
    </cfRule>
  </conditionalFormatting>
  <conditionalFormatting sqref="D37:D49 D51:D67">
    <cfRule type="expression" dxfId="37" priority="16" stopIfTrue="1">
      <formula>IF(AND(LEN($C37)&gt;0,($C37&lt;&gt;"Smelter Not Listed")),1,0)</formula>
    </cfRule>
    <cfRule type="expression" dxfId="36" priority="23" stopIfTrue="1">
      <formula>IF(AND(D37="",$C37=$X$4),TRUE)</formula>
    </cfRule>
    <cfRule type="expression" dxfId="35" priority="24" stopIfTrue="1">
      <formula>IF(FIND("!",D37),TRUE)</formula>
    </cfRule>
  </conditionalFormatting>
  <conditionalFormatting sqref="G37:G67">
    <cfRule type="expression" dxfId="34" priority="25" stopIfTrue="1">
      <formula>IF(FIND("Enter smelter details",G37),TRUE)</formula>
    </cfRule>
  </conditionalFormatting>
  <conditionalFormatting sqref="E37:E67">
    <cfRule type="expression" dxfId="33" priority="20" stopIfTrue="1">
      <formula>IF(AND(E37="",$C37=$X$4),TRUE)</formula>
    </cfRule>
    <cfRule type="expression" dxfId="32" priority="21" stopIfTrue="1">
      <formula>IF(FIND("!",E37),TRUE)</formula>
    </cfRule>
  </conditionalFormatting>
  <conditionalFormatting sqref="F37:F67">
    <cfRule type="expression" dxfId="31" priority="18" stopIfTrue="1">
      <formula>IF(AND(LEN($A37)&gt;0,$A37&lt;&gt;$F37),TRUE,FALSE)</formula>
    </cfRule>
  </conditionalFormatting>
  <conditionalFormatting sqref="C37:C67">
    <cfRule type="expression" dxfId="30" priority="17" stopIfTrue="1">
      <formula>IF(AND(B37&lt;&gt;"",C37=""),TRUE)</formula>
    </cfRule>
  </conditionalFormatting>
  <conditionalFormatting sqref="D50">
    <cfRule type="expression" dxfId="29" priority="14" stopIfTrue="1">
      <formula>IF(AND(D50="",$C50=$U$4),TRUE)</formula>
    </cfRule>
    <cfRule type="expression" dxfId="28" priority="15" stopIfTrue="1">
      <formula>IF(FIND("!",D50),TRUE)</formula>
    </cfRule>
  </conditionalFormatting>
  <conditionalFormatting sqref="D50">
    <cfRule type="expression" dxfId="27" priority="11" stopIfTrue="1">
      <formula>IF(AND(LEN($C50) &gt;0, ($C50 &lt;&gt; "Smelter Not Listed")),1,0)</formula>
    </cfRule>
    <cfRule type="expression" dxfId="26" priority="12" stopIfTrue="1">
      <formula>IF(AND(D50="",$C50=$X$4),TRUE)</formula>
    </cfRule>
    <cfRule type="expression" dxfId="25" priority="13" stopIfTrue="1">
      <formula>IF(FIND("!",D50),TRUE)</formula>
    </cfRule>
  </conditionalFormatting>
  <conditionalFormatting sqref="D68">
    <cfRule type="expression" dxfId="24" priority="8" stopIfTrue="1">
      <formula>IF(AND(LEN($C68) &gt;0, ($C68 &lt;&gt; "Smelter Not Listed")),1,0)</formula>
    </cfRule>
    <cfRule type="expression" dxfId="23" priority="9" stopIfTrue="1">
      <formula>IF(AND(D68="",$C68=$X$4),TRUE)</formula>
    </cfRule>
    <cfRule type="expression" dxfId="22" priority="10" stopIfTrue="1">
      <formula>IF(FIND("!",D68),TRUE)</formula>
    </cfRule>
  </conditionalFormatting>
  <conditionalFormatting sqref="D69">
    <cfRule type="expression" dxfId="21" priority="5" stopIfTrue="1">
      <formula>IF(AND(LEN($C69) &gt;0, ($C69 &lt;&gt; "Smelter Not Listed")),1,0)</formula>
    </cfRule>
    <cfRule type="expression" dxfId="20" priority="6" stopIfTrue="1">
      <formula>IF(AND(D69="",$C69=$X$4),TRUE)</formula>
    </cfRule>
    <cfRule type="expression" dxfId="19" priority="7" stopIfTrue="1">
      <formula>IF(FIND("!",D69),TRUE)</formula>
    </cfRule>
  </conditionalFormatting>
  <conditionalFormatting sqref="D24">
    <cfRule type="expression" dxfId="18" priority="2" stopIfTrue="1">
      <formula>IF(AND(LEN($C24) &gt;0, ($C24 &lt;&gt; "Smelter Not Listed")),1,0)</formula>
    </cfRule>
    <cfRule type="expression" dxfId="17" priority="3" stopIfTrue="1">
      <formula>IF(AND(D24="",$C24=$X$4),TRUE)</formula>
    </cfRule>
    <cfRule type="expression" dxfId="16" priority="4" stopIfTrue="1">
      <formula>IF(FIND("!",D24),TRUE)</formula>
    </cfRule>
  </conditionalFormatting>
  <conditionalFormatting sqref="D70">
    <cfRule type="expression" dxfId="15" priority="1" stopIfTrue="1">
      <formula>IF(AND(C70&lt;&gt;"",D70=""),TRUE)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8" sqref="A48"/>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64" t="str">
        <f ca="1">OFFSET(L!$C$1,MATCH("Checker"&amp;ADDRESS(ROW(),COLUMN(),4),L!$A:$A,0)-1,SL,,)</f>
        <v>To ensure all required fields have been populated before submitting to your customers review form for any line items highlighted in red</v>
      </c>
      <c r="B1" s="464"/>
      <c r="C1" s="46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Nanomotion LTD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David Pessah</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nano@nanomotion.com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5" t="str">
        <f>Declaration!D17</f>
        <v>972-73-2498000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Alan Feinstein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nano@nanomotion.com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44847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https://www.elementsolutionsinc.com/about/quality-corporate-social-responsibility/corporate-social-responsibility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2" customWidth="1"/>
    <col min="2" max="2" width="39.84375" style="353" customWidth="1"/>
    <col min="3" max="3" width="39.84375" style="352" customWidth="1"/>
    <col min="4" max="4" width="58.84375" style="352" customWidth="1"/>
    <col min="5" max="5" width="1.61328125" style="352" customWidth="1"/>
    <col min="6" max="6" width="9" style="349" customWidth="1"/>
    <col min="7" max="16384" width="8.84375" style="350"/>
  </cols>
  <sheetData>
    <row r="1" spans="1:6" s="26" customFormat="1" ht="35.15" customHeight="1" thickTop="1">
      <c r="A1" s="466" t="str">
        <f ca="1">OFFSET(L!$C$1,MATCH("Product List"&amp;ADDRESS(ROW(),COLUMN(),4),L!$A:$A,0)-1,SL,,)</f>
        <v>Completion required only if reporting level "Product (or List of Products)" selected on the 'Declaration' worksheet.</v>
      </c>
      <c r="B1" s="467"/>
      <c r="C1" s="467"/>
      <c r="D1" s="46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5" t="s">
        <v>898</v>
      </c>
      <c r="C4" s="465"/>
      <c r="D4" s="46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4" customHeight="1" thickBot="1">
      <c r="A2006" s="152"/>
      <c r="B2006" s="468" t="str">
        <f ca="1">OFFSET(L!$C$1,MATCH("General"&amp;"Cpy",L!$A:$A,0)-1,SL,,)</f>
        <v>© 2022 Responsible Minerals Initiative. All rights reserved.</v>
      </c>
      <c r="C2006" s="468"/>
      <c r="D2006" s="468"/>
      <c r="E2006" s="351"/>
    </row>
    <row r="2007" spans="1:5" ht="14"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9"/>
      <c r="C1" s="469"/>
      <c r="D1" s="469"/>
      <c r="E1" s="469"/>
      <c r="F1" s="469"/>
      <c r="G1" s="469"/>
    </row>
    <row r="2" spans="1:16">
      <c r="A2" s="470"/>
      <c r="B2" s="470"/>
      <c r="C2" s="470"/>
      <c r="D2" s="470"/>
      <c r="E2" s="470"/>
      <c r="F2" s="470"/>
      <c r="G2" s="470"/>
      <c r="H2" s="470"/>
      <c r="I2" s="470"/>
    </row>
    <row r="3" spans="1:16">
      <c r="A3" s="470"/>
      <c r="B3" s="470"/>
      <c r="C3" s="470"/>
      <c r="D3" s="470"/>
      <c r="E3" s="470"/>
      <c r="F3" s="470"/>
      <c r="G3" s="470"/>
      <c r="H3" s="470"/>
      <c r="I3" s="470"/>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0.5">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7.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1">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0.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7.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Pessah</cp:lastModifiedBy>
  <cp:lastPrinted>2015-04-21T20:47:43Z</cp:lastPrinted>
  <dcterms:created xsi:type="dcterms:W3CDTF">2010-06-21T21:00:23Z</dcterms:created>
  <dcterms:modified xsi:type="dcterms:W3CDTF">2022-10-13T06:31:47Z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